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TITUTO IDEA\SITE\"/>
    </mc:Choice>
  </mc:AlternateContent>
  <xr:revisionPtr revIDLastSave="0" documentId="13_ncr:1_{C4336743-8450-447D-81D7-D27D6599FBE9}" xr6:coauthVersionLast="47" xr6:coauthVersionMax="47" xr10:uidLastSave="{00000000-0000-0000-0000-000000000000}"/>
  <bookViews>
    <workbookView xWindow="-110" yWindow="-110" windowWidth="19420" windowHeight="10300" tabRatio="934" xr2:uid="{00000000-000D-0000-FFFF-FFFF00000000}"/>
  </bookViews>
  <sheets>
    <sheet name="Lucro Real" sheetId="4" r:id="rId1"/>
    <sheet name="Quantidade de Serventes" sheetId="7" r:id="rId2"/>
    <sheet name="Memórias de Cálculo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4" l="1"/>
  <c r="H70" i="4"/>
  <c r="I67" i="4" l="1"/>
  <c r="I68" i="4"/>
  <c r="I69" i="4"/>
  <c r="I70" i="4"/>
  <c r="I71" i="4"/>
  <c r="I66" i="4"/>
  <c r="I53" i="4"/>
  <c r="I50" i="4"/>
  <c r="I72" i="4" l="1"/>
  <c r="I49" i="4" l="1"/>
  <c r="K24" i="6" l="1"/>
  <c r="L24" i="6" s="1"/>
  <c r="K23" i="6"/>
  <c r="L23" i="6" s="1"/>
  <c r="K22" i="6"/>
  <c r="L22" i="6" s="1"/>
  <c r="K21" i="6"/>
  <c r="L21" i="6" s="1"/>
  <c r="K11" i="6"/>
  <c r="K10" i="6"/>
  <c r="K9" i="6"/>
  <c r="K8" i="6"/>
  <c r="D8" i="6"/>
  <c r="K7" i="6"/>
  <c r="D7" i="6"/>
  <c r="K6" i="6"/>
  <c r="D6" i="6"/>
  <c r="K5" i="6"/>
  <c r="D5" i="6"/>
  <c r="K4" i="6"/>
  <c r="D4" i="6"/>
  <c r="I146" i="4"/>
  <c r="I140" i="4"/>
  <c r="B129" i="4"/>
  <c r="B127" i="4"/>
  <c r="B126" i="4"/>
  <c r="B125" i="4"/>
  <c r="B124" i="4"/>
  <c r="B123" i="4"/>
  <c r="H112" i="4"/>
  <c r="H86" i="4"/>
  <c r="H82" i="4"/>
  <c r="H46" i="4"/>
  <c r="H35" i="4"/>
  <c r="I25" i="4"/>
  <c r="I29" i="4" s="1"/>
  <c r="C4" i="7" l="1"/>
  <c r="H72" i="4"/>
  <c r="D9" i="6"/>
  <c r="D11" i="6" s="1"/>
  <c r="K12" i="6"/>
  <c r="I61" i="4"/>
  <c r="I33" i="4"/>
  <c r="I34" i="4"/>
  <c r="I85" i="4"/>
  <c r="I86" i="4" s="1"/>
  <c r="I91" i="4" s="1"/>
  <c r="I123" i="4"/>
  <c r="L25" i="6"/>
  <c r="I96" i="4" l="1"/>
  <c r="K27" i="6"/>
  <c r="I98" i="4" s="1"/>
  <c r="K14" i="6"/>
  <c r="I35" i="4"/>
  <c r="I125" i="4" l="1"/>
  <c r="I97" i="4"/>
  <c r="I59" i="4"/>
  <c r="K36" i="4"/>
  <c r="I100" i="4" l="1"/>
  <c r="I127" i="4" s="1"/>
  <c r="I40" i="4"/>
  <c r="I41" i="4"/>
  <c r="I45" i="4"/>
  <c r="I39" i="4"/>
  <c r="I38" i="4"/>
  <c r="I44" i="4"/>
  <c r="I43" i="4"/>
  <c r="I42" i="4"/>
  <c r="I46" i="4" l="1"/>
  <c r="I60" i="4" s="1"/>
  <c r="I62" i="4" s="1"/>
  <c r="K74" i="4" s="1"/>
  <c r="I124" i="4" l="1"/>
  <c r="I79" i="4" l="1"/>
  <c r="I80" i="4"/>
  <c r="I81" i="4"/>
  <c r="I76" i="4"/>
  <c r="I77" i="4"/>
  <c r="I78" i="4"/>
  <c r="I82" i="4" l="1"/>
  <c r="I90" i="4" s="1"/>
  <c r="I92" i="4" s="1"/>
  <c r="I126" i="4" s="1"/>
  <c r="I128" i="4" s="1"/>
  <c r="I104" i="4" s="1"/>
  <c r="I105" i="4" l="1"/>
  <c r="I115" i="4" s="1"/>
  <c r="I117" i="4" s="1"/>
  <c r="I108" i="4" l="1"/>
  <c r="I119" i="4"/>
  <c r="I107" i="4"/>
  <c r="I145" i="4" s="1"/>
  <c r="I148" i="4" s="1"/>
  <c r="I109" i="4"/>
  <c r="I110" i="4" l="1"/>
  <c r="I129" i="4" s="1"/>
  <c r="I130" i="4" s="1"/>
  <c r="B152" i="4" s="1"/>
  <c r="C154" i="4" l="1"/>
  <c r="C155" i="4" s="1"/>
  <c r="I147" i="4"/>
</calcChain>
</file>

<file path=xl/sharedStrings.xml><?xml version="1.0" encoding="utf-8"?>
<sst xmlns="http://schemas.openxmlformats.org/spreadsheetml/2006/main" count="325" uniqueCount="198">
  <si>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</si>
  <si>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</si>
  <si>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</si>
  <si>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</si>
  <si>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</si>
  <si>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</si>
  <si>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</si>
  <si>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</si>
  <si>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</si>
  <si>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</si>
  <si>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</si>
  <si>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</si>
  <si>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</si>
  <si>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Limpeza</t>
  </si>
  <si>
    <t>Área (m2)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</si>
  <si>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</si>
  <si>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</si>
  <si>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</si>
  <si>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5143-20</t>
  </si>
  <si>
    <t>Categoria profissional (vinculada à execução contratual)</t>
  </si>
  <si>
    <t>Servente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</si>
  <si>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</si>
  <si>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</si>
  <si>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</si>
  <si>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</si>
  <si>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</si>
  <si>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</si>
  <si>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</si>
  <si>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Noturno</t>
  </si>
  <si>
    <t>E</t>
  </si>
  <si>
    <t>Adicional de Hora Noturna Reduzida</t>
  </si>
  <si>
    <t>F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</si>
  <si>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</si>
  <si>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</si>
  <si>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</si>
  <si>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</si>
  <si>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r>
      <rPr>
        <sz val="10"/>
        <rFont val="Arial"/>
        <family val="2"/>
      </rPr>
      <t>13 (Décimo-terceiro) salário</t>
    </r>
    <r>
      <rPr>
        <sz val="10"/>
        <color indexed="10"/>
        <rFont val="Arial"/>
        <family val="2"/>
      </rPr>
      <t xml:space="preserve"> </t>
    </r>
  </si>
  <si>
    <t>Férias e Adicional de Férias</t>
  </si>
  <si>
    <t>TOTAL SUBMÓDULO 2.1</t>
  </si>
  <si>
    <t>base 2.2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</si>
  <si>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</si>
  <si>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</si>
  <si>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</si>
  <si>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</si>
  <si>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</si>
  <si>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</si>
  <si>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</si>
  <si>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</si>
  <si>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</si>
  <si>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</si>
  <si>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</si>
  <si>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</si>
  <si>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</si>
  <si>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-</t>
  </si>
  <si>
    <t xml:space="preserve">Assistência Médica e Familiar </t>
  </si>
  <si>
    <t xml:space="preserve">Outros 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</si>
  <si>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</si>
  <si>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</si>
  <si>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</si>
  <si>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</si>
  <si>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</si>
  <si>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</si>
  <si>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</si>
  <si>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</si>
  <si>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</si>
  <si>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</si>
  <si>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</si>
  <si>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</si>
  <si>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</si>
  <si>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</si>
  <si>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</si>
  <si>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</si>
  <si>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de GPS, FGTS e outras contribuições sobre Aviso Prévio Trabalhado</t>
  </si>
  <si>
    <t xml:space="preserve">Multa do FGTS e Contribuição Social sobre o Aviso Prévio Trabalhado. </t>
  </si>
  <si>
    <t>TOTAL DO MÓDULO 3</t>
  </si>
  <si>
    <t>MÓDULO 4 – CUSTO DE REPOSIÇÃO DO PROFISSIONAL AUSENTE</t>
  </si>
  <si>
    <t>Submódulo 4.1 - Substituto nas Ausências Legais</t>
  </si>
  <si>
    <t xml:space="preserve">Substituto na cobertura de Férias </t>
  </si>
  <si>
    <t>Substituto na cobertura de Ausências Legais</t>
  </si>
  <si>
    <t>Substituto na cobertura de Licença Paternidade</t>
  </si>
  <si>
    <r>
      <rPr>
        <sz val="10"/>
        <rFont val="Arial"/>
        <family val="2"/>
      </rPr>
      <t>Substituto na cobertura de Ausência por Acidente de Trabalho</t>
    </r>
    <r>
      <rPr>
        <sz val="10"/>
        <color indexed="10"/>
        <rFont val="Arial"/>
        <family val="2"/>
      </rPr>
      <t xml:space="preserve"> </t>
    </r>
  </si>
  <si>
    <t>Substituto na cobertura de Afastamento Maternidade</t>
  </si>
  <si>
    <t>Substituto na cobertura de Outras Ausências (especificar)</t>
  </si>
  <si>
    <t>TOTAL SUBMÓDULO 4.1</t>
  </si>
  <si>
    <t>Submódulo 4.2 - Substituto na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</si>
  <si>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</si>
  <si>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</si>
  <si>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</si>
  <si>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</si>
  <si>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</si>
  <si>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</si>
  <si>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</si>
  <si>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</si>
  <si>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</si>
  <si>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</si>
  <si>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</si>
  <si>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>Materiais</t>
  </si>
  <si>
    <t>Equipamentos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</si>
  <si>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</si>
  <si>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</si>
  <si>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</si>
  <si>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</si>
  <si>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</si>
  <si>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</si>
  <si>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</si>
  <si>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</si>
  <si>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</si>
  <si>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</si>
  <si>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</si>
  <si>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</si>
  <si>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</si>
  <si>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</si>
  <si>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</si>
  <si>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</si>
  <si>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</si>
  <si>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</si>
  <si>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</si>
  <si>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</si>
  <si>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</si>
  <si>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</si>
  <si>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</si>
  <si>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</si>
  <si>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</si>
  <si>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</si>
  <si>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</si>
  <si>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</si>
  <si>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</si>
  <si>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</si>
  <si>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</si>
  <si>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</si>
  <si>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</si>
  <si>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</si>
  <si>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</si>
  <si>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</si>
  <si>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</si>
  <si>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</si>
  <si>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</si>
  <si>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</si>
  <si>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</si>
  <si>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</si>
  <si>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</si>
  <si>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</si>
  <si>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</si>
  <si>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</si>
  <si>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FATOR K</t>
  </si>
  <si>
    <t>PREÇO MENSAL</t>
  </si>
  <si>
    <t>PREÇO GLOBAL</t>
  </si>
  <si>
    <t>Quantidade de Serventes</t>
  </si>
  <si>
    <t>Área Interna</t>
  </si>
  <si>
    <t>Área Externa</t>
  </si>
  <si>
    <t>Memória de Cálculo de Uniforme</t>
  </si>
  <si>
    <t>Memória de Materiais</t>
  </si>
  <si>
    <t>Quant</t>
  </si>
  <si>
    <t>Preço Unitário</t>
  </si>
  <si>
    <t>Preço Total</t>
  </si>
  <si>
    <t>Fonte de Pesquisa</t>
  </si>
  <si>
    <t>Unid</t>
  </si>
  <si>
    <t>Calça</t>
  </si>
  <si>
    <t>A Uniformes Ltda</t>
  </si>
  <si>
    <t>Saco Plástico 30l</t>
  </si>
  <si>
    <t>unid</t>
  </si>
  <si>
    <t>Extra e Carrefour</t>
  </si>
  <si>
    <t>Camisa</t>
  </si>
  <si>
    <t>Pano20X20</t>
  </si>
  <si>
    <t>Sapato</t>
  </si>
  <si>
    <t>Pano tipo saco</t>
  </si>
  <si>
    <t>Meia</t>
  </si>
  <si>
    <t>Perfex</t>
  </si>
  <si>
    <t>Cinto</t>
  </si>
  <si>
    <t>Água Sanitária</t>
  </si>
  <si>
    <t>L</t>
  </si>
  <si>
    <t>TOTAL (12 meses)</t>
  </si>
  <si>
    <t>Detergente</t>
  </si>
  <si>
    <t>embalagem</t>
  </si>
  <si>
    <t>Sabão Líquido</t>
  </si>
  <si>
    <t>Custo por profissional por mês</t>
  </si>
  <si>
    <t>Desinfetante</t>
  </si>
  <si>
    <t>Memória de Equipamentos</t>
  </si>
  <si>
    <t>Depreciação</t>
  </si>
  <si>
    <t>Enceradeira</t>
  </si>
  <si>
    <t>EletroShopping</t>
  </si>
  <si>
    <t>Aspirador de Pó</t>
  </si>
  <si>
    <t>Vassoura</t>
  </si>
  <si>
    <t>Espanador</t>
  </si>
  <si>
    <t>Categoria profissional: Servente</t>
  </si>
  <si>
    <t>Salário Normativo da Categoria Profissional</t>
  </si>
  <si>
    <t>base 4</t>
  </si>
  <si>
    <t>Adicional Insalubridade (cláusula 17 da CCT)</t>
  </si>
  <si>
    <t>custo de férias não renovável</t>
  </si>
  <si>
    <t>Auxílio-Refeição/Alimentação  (Cláusula 18 da CCT)</t>
  </si>
  <si>
    <t>Transporte (Cláusula 20 da CCT)</t>
  </si>
  <si>
    <t>Benefício Social Familiar (Cláusula 29 da CCT)</t>
  </si>
  <si>
    <t>Contribuição Atvidade Sindical Patronal (Cláusula 69 da CCT)</t>
  </si>
  <si>
    <t>Uniformes</t>
  </si>
  <si>
    <t>Porto Alegre</t>
  </si>
  <si>
    <t>RAT X FAP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</si>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</sst>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0.0%"/>
    <numFmt numFmtId="167" formatCode="0.0000%"/>
  </numFmts>
  <fonts count="9">
    <font>
      <sz val="10"/>
      <name val="Arial"/>
      <charset val="134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</cellStyleXfs>
  <cellXfs count="15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2" applyFont="1" applyBorder="1"/>
    <xf numFmtId="165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/>
    <xf numFmtId="165" fontId="2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2" applyFont="1" applyFill="1" applyBorder="1"/>
    <xf numFmtId="165" fontId="0" fillId="0" borderId="2" xfId="0" applyNumberFormat="1" applyBorder="1"/>
    <xf numFmtId="0" fontId="2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10" fontId="5" fillId="0" borderId="4" xfId="1" applyNumberFormat="1" applyFont="1" applyBorder="1" applyAlignment="1"/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left"/>
    </xf>
    <xf numFmtId="10" fontId="5" fillId="0" borderId="0" xfId="1" applyNumberFormat="1" applyFont="1" applyBorder="1" applyAlignment="1"/>
    <xf numFmtId="0" fontId="4" fillId="0" borderId="14" xfId="0" applyFont="1" applyBorder="1"/>
    <xf numFmtId="0" fontId="5" fillId="0" borderId="15" xfId="0" applyFont="1" applyBorder="1" applyAlignment="1">
      <alignment horizontal="center"/>
    </xf>
    <xf numFmtId="10" fontId="5" fillId="0" borderId="13" xfId="1" applyNumberFormat="1" applyFont="1" applyBorder="1" applyAlignment="1"/>
    <xf numFmtId="2" fontId="0" fillId="0" borderId="1" xfId="0" applyNumberFormat="1" applyBorder="1" applyAlignment="1">
      <alignment horizontal="center"/>
    </xf>
    <xf numFmtId="2" fontId="5" fillId="0" borderId="5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165" fontId="2" fillId="0" borderId="0" xfId="2" applyFont="1"/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31" xfId="0" applyBorder="1"/>
    <xf numFmtId="0" fontId="2" fillId="0" borderId="9" xfId="0" applyFont="1" applyBorder="1"/>
    <xf numFmtId="0" fontId="2" fillId="0" borderId="31" xfId="0" applyFont="1" applyBorder="1"/>
    <xf numFmtId="0" fontId="0" fillId="0" borderId="35" xfId="0" applyBorder="1"/>
    <xf numFmtId="0" fontId="0" fillId="0" borderId="36" xfId="0" applyBorder="1"/>
    <xf numFmtId="0" fontId="0" fillId="0" borderId="40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0" fillId="0" borderId="46" xfId="0" applyNumberFormat="1" applyBorder="1"/>
    <xf numFmtId="2" fontId="0" fillId="0" borderId="47" xfId="0" applyNumberFormat="1" applyBorder="1"/>
    <xf numFmtId="2" fontId="0" fillId="0" borderId="48" xfId="0" applyNumberFormat="1" applyBorder="1"/>
    <xf numFmtId="2" fontId="2" fillId="0" borderId="49" xfId="0" applyNumberFormat="1" applyFont="1" applyBorder="1"/>
    <xf numFmtId="2" fontId="0" fillId="0" borderId="26" xfId="0" applyNumberFormat="1" applyBorder="1"/>
    <xf numFmtId="2" fontId="0" fillId="0" borderId="30" xfId="0" applyNumberFormat="1" applyBorder="1"/>
    <xf numFmtId="10" fontId="3" fillId="0" borderId="1" xfId="1" applyNumberFormat="1" applyBorder="1" applyAlignment="1">
      <alignment horizontal="center"/>
    </xf>
    <xf numFmtId="10" fontId="3" fillId="0" borderId="1" xfId="1" applyNumberFormat="1" applyFill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10" fontId="3" fillId="0" borderId="1" xfId="1" applyNumberFormat="1" applyBorder="1" applyAlignment="1"/>
    <xf numFmtId="166" fontId="3" fillId="0" borderId="1" xfId="1" applyNumberFormat="1" applyBorder="1" applyAlignment="1"/>
    <xf numFmtId="9" fontId="3" fillId="0" borderId="1" xfId="1" applyBorder="1" applyAlignment="1"/>
    <xf numFmtId="2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center"/>
    </xf>
    <xf numFmtId="0" fontId="8" fillId="0" borderId="0" xfId="0" applyFont="1"/>
    <xf numFmtId="2" fontId="8" fillId="0" borderId="0" xfId="0" applyNumberFormat="1" applyFont="1"/>
    <xf numFmtId="0" fontId="3" fillId="0" borderId="0" xfId="0" applyFont="1"/>
    <xf numFmtId="167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3" fillId="0" borderId="6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K157"/>
  <sheetViews>
    <sheetView tabSelected="1" topLeftCell="A120" zoomScale="120" zoomScaleNormal="120" workbookViewId="0">
      <selection activeCell="E155" sqref="E155"/>
    </sheetView>
  </sheetViews>
  <sheetFormatPr defaultColWidth="9.1796875" defaultRowHeight="12.5"/>
  <cols>
    <col min="1" max="1" width="10" customWidth="1"/>
    <col min="3" max="3" width="15" customWidth="1"/>
    <col min="5" max="5" width="10.81640625" customWidth="1"/>
    <col min="7" max="7" width="19.1796875" customWidth="1"/>
    <col min="8" max="8" width="11" bestFit="1" customWidth="1"/>
    <col min="9" max="9" width="12" customWidth="1"/>
    <col min="10" max="10" width="14.1796875" customWidth="1"/>
    <col min="11" max="11" width="9.1796875" customWidth="1"/>
    <col min="13" max="13" width="9.5429687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74"/>
    </row>
    <row r="2" spans="1:9" ht="13">
      <c r="A2" s="75" t="s">
        <v>184</v>
      </c>
      <c r="B2" s="75"/>
      <c r="C2" s="75"/>
      <c r="D2" s="75"/>
      <c r="E2" s="75"/>
      <c r="F2" s="75"/>
      <c r="G2" s="75"/>
      <c r="H2" s="75"/>
      <c r="I2" s="75"/>
    </row>
    <row r="3" spans="1:9">
      <c r="A3" s="14"/>
      <c r="B3" s="14"/>
      <c r="C3" s="14"/>
      <c r="D3" s="14"/>
      <c r="E3" s="14"/>
      <c r="F3" s="14"/>
      <c r="G3" s="14"/>
      <c r="H3" s="14"/>
      <c r="I3" s="14"/>
    </row>
    <row r="4" spans="1:9" ht="13">
      <c r="A4" s="76" t="s">
        <v>0</v>
      </c>
      <c r="B4" s="76"/>
      <c r="C4" s="76"/>
      <c r="D4" s="76"/>
      <c r="E4" s="76"/>
      <c r="F4" s="76"/>
      <c r="G4" s="76"/>
      <c r="H4" s="76"/>
      <c r="I4" s="76"/>
    </row>
    <row r="5" spans="1:9">
      <c r="A5" s="2" t="s">
        <v>1</v>
      </c>
      <c r="B5" s="77" t="s">
        <v>2</v>
      </c>
      <c r="C5" s="77"/>
      <c r="D5" s="77"/>
      <c r="E5" s="77"/>
      <c r="F5" s="77"/>
      <c r="G5" s="77"/>
      <c r="H5" s="78">
        <v>44197</v>
      </c>
      <c r="I5" s="79"/>
    </row>
    <row r="6" spans="1:9">
      <c r="A6" s="2" t="s">
        <v>3</v>
      </c>
      <c r="B6" s="77" t="s">
        <v>4</v>
      </c>
      <c r="C6" s="77"/>
      <c r="D6" s="77"/>
      <c r="E6" s="77"/>
      <c r="F6" s="77"/>
      <c r="G6" s="77"/>
      <c r="H6" s="80" t="s">
        <v>194</v>
      </c>
      <c r="I6" s="79"/>
    </row>
    <row r="7" spans="1:9">
      <c r="A7" s="2" t="s">
        <v>5</v>
      </c>
      <c r="B7" s="77" t="s">
        <v>6</v>
      </c>
      <c r="C7" s="77"/>
      <c r="D7" s="77"/>
      <c r="E7" s="77"/>
      <c r="F7" s="77"/>
      <c r="G7" s="77"/>
      <c r="H7" s="79">
        <v>2021</v>
      </c>
      <c r="I7" s="79"/>
    </row>
    <row r="8" spans="1:9">
      <c r="A8" s="2" t="s">
        <v>7</v>
      </c>
      <c r="B8" s="77" t="s">
        <v>8</v>
      </c>
      <c r="C8" s="77"/>
      <c r="D8" s="77"/>
      <c r="E8" s="77"/>
      <c r="F8" s="77"/>
      <c r="G8" s="77"/>
      <c r="H8" s="79">
        <v>12</v>
      </c>
      <c r="I8" s="79"/>
    </row>
    <row r="9" spans="1:9">
      <c r="A9" s="10"/>
      <c r="B9" s="14"/>
      <c r="C9" s="14"/>
      <c r="D9" s="14"/>
      <c r="E9" s="14"/>
      <c r="F9" s="14"/>
      <c r="G9" s="14"/>
      <c r="H9" s="10"/>
      <c r="I9" s="10"/>
    </row>
    <row r="10" spans="1:9" ht="13">
      <c r="A10" s="76" t="s">
        <v>9</v>
      </c>
      <c r="B10" s="76"/>
      <c r="C10" s="76"/>
      <c r="D10" s="76"/>
      <c r="E10" s="76"/>
      <c r="F10" s="76"/>
      <c r="G10" s="76"/>
      <c r="H10" s="76"/>
      <c r="I10" s="76"/>
    </row>
    <row r="11" spans="1:9">
      <c r="A11" s="79" t="s">
        <v>10</v>
      </c>
      <c r="B11" s="79"/>
      <c r="C11" s="79" t="s">
        <v>11</v>
      </c>
      <c r="D11" s="79"/>
      <c r="E11" s="79" t="s">
        <v>12</v>
      </c>
      <c r="F11" s="79"/>
      <c r="G11" s="79"/>
      <c r="H11" s="79"/>
      <c r="I11" s="79"/>
    </row>
    <row r="12" spans="1:9">
      <c r="A12" s="79" t="s">
        <v>13</v>
      </c>
      <c r="B12" s="79"/>
      <c r="C12" s="79" t="s">
        <v>14</v>
      </c>
      <c r="D12" s="79"/>
      <c r="E12" s="79">
        <v>10850</v>
      </c>
      <c r="F12" s="79"/>
      <c r="G12" s="79"/>
      <c r="H12" s="79"/>
      <c r="I12" s="79"/>
    </row>
    <row r="13" spans="1:9">
      <c r="A13" s="10"/>
      <c r="B13" s="14"/>
      <c r="C13" s="14"/>
      <c r="D13" s="14"/>
      <c r="E13" s="14"/>
      <c r="F13" s="14"/>
      <c r="G13" s="14"/>
      <c r="H13" s="10"/>
      <c r="I13" s="10"/>
    </row>
    <row r="14" spans="1:9" ht="13">
      <c r="A14" s="76" t="s">
        <v>15</v>
      </c>
      <c r="B14" s="76"/>
      <c r="C14" s="76"/>
      <c r="D14" s="76"/>
      <c r="E14" s="76"/>
      <c r="F14" s="76"/>
      <c r="G14" s="76"/>
      <c r="H14" s="76"/>
      <c r="I14" s="76"/>
    </row>
    <row r="15" spans="1:9">
      <c r="A15" s="2">
        <v>1</v>
      </c>
      <c r="B15" s="77" t="s">
        <v>16</v>
      </c>
      <c r="C15" s="77"/>
      <c r="D15" s="77"/>
      <c r="E15" s="77"/>
      <c r="F15" s="77"/>
      <c r="G15" s="77"/>
      <c r="H15" s="79" t="s">
        <v>13</v>
      </c>
      <c r="I15" s="79"/>
    </row>
    <row r="16" spans="1:9">
      <c r="A16" s="2">
        <v>2</v>
      </c>
      <c r="B16" s="77" t="s">
        <v>17</v>
      </c>
      <c r="C16" s="77"/>
      <c r="D16" s="77"/>
      <c r="E16" s="77"/>
      <c r="F16" s="77"/>
      <c r="G16" s="77"/>
      <c r="H16" s="79" t="s">
        <v>18</v>
      </c>
      <c r="I16" s="79"/>
    </row>
    <row r="17" spans="1:10">
      <c r="A17" s="2">
        <v>3</v>
      </c>
      <c r="B17" s="77" t="s">
        <v>185</v>
      </c>
      <c r="C17" s="77"/>
      <c r="D17" s="77"/>
      <c r="E17" s="77"/>
      <c r="F17" s="77"/>
      <c r="G17" s="77"/>
      <c r="H17" s="81">
        <v>1184.93</v>
      </c>
      <c r="I17" s="79"/>
    </row>
    <row r="18" spans="1:10">
      <c r="A18" s="2">
        <v>4</v>
      </c>
      <c r="B18" s="77" t="s">
        <v>19</v>
      </c>
      <c r="C18" s="77"/>
      <c r="D18" s="77"/>
      <c r="E18" s="77"/>
      <c r="F18" s="77"/>
      <c r="G18" s="77"/>
      <c r="H18" s="79" t="s">
        <v>20</v>
      </c>
      <c r="I18" s="79"/>
    </row>
    <row r="19" spans="1:10">
      <c r="A19" s="2">
        <v>5</v>
      </c>
      <c r="B19" s="77" t="s">
        <v>21</v>
      </c>
      <c r="C19" s="77"/>
      <c r="D19" s="77"/>
      <c r="E19" s="77"/>
      <c r="F19" s="77"/>
      <c r="G19" s="77"/>
      <c r="H19" s="78">
        <v>44197</v>
      </c>
      <c r="I19" s="79"/>
    </row>
    <row r="20" spans="1:10">
      <c r="A20" s="74"/>
      <c r="B20" s="74"/>
      <c r="C20" s="74"/>
      <c r="D20" s="74"/>
      <c r="E20" s="74"/>
      <c r="F20" s="74"/>
      <c r="G20" s="74"/>
      <c r="H20" s="74"/>
      <c r="I20" s="74"/>
    </row>
    <row r="21" spans="1:10" ht="13">
      <c r="A21" s="82" t="s">
        <v>22</v>
      </c>
      <c r="B21" s="82"/>
      <c r="C21" s="82"/>
      <c r="D21" s="82"/>
      <c r="E21" s="82"/>
      <c r="F21" s="82"/>
      <c r="G21" s="82"/>
      <c r="H21" s="82"/>
      <c r="I21" s="82"/>
    </row>
    <row r="22" spans="1:10" ht="13">
      <c r="A22" s="1">
        <v>1</v>
      </c>
      <c r="B22" s="83" t="s">
        <v>23</v>
      </c>
      <c r="C22" s="83"/>
      <c r="D22" s="83"/>
      <c r="E22" s="83"/>
      <c r="F22" s="83"/>
      <c r="G22" s="83"/>
      <c r="H22" s="1" t="s">
        <v>24</v>
      </c>
      <c r="I22" s="1" t="s">
        <v>25</v>
      </c>
    </row>
    <row r="23" spans="1:10" ht="13">
      <c r="A23" s="1" t="s">
        <v>1</v>
      </c>
      <c r="B23" s="77" t="s">
        <v>26</v>
      </c>
      <c r="C23" s="77"/>
      <c r="D23" s="77"/>
      <c r="E23" s="77"/>
      <c r="F23" s="77"/>
      <c r="G23" s="77"/>
      <c r="H23" s="5"/>
      <c r="I23" s="23">
        <v>1184.93</v>
      </c>
    </row>
    <row r="24" spans="1:10" ht="13">
      <c r="A24" s="1" t="s">
        <v>3</v>
      </c>
      <c r="B24" s="77" t="s">
        <v>27</v>
      </c>
      <c r="C24" s="77"/>
      <c r="D24" s="77"/>
      <c r="E24" s="77"/>
      <c r="F24" s="77"/>
      <c r="G24" s="77"/>
      <c r="H24" s="58"/>
      <c r="I24" s="23">
        <v>0</v>
      </c>
    </row>
    <row r="25" spans="1:10" ht="13">
      <c r="A25" s="1" t="s">
        <v>5</v>
      </c>
      <c r="B25" s="84" t="s">
        <v>187</v>
      </c>
      <c r="C25" s="77"/>
      <c r="D25" s="77"/>
      <c r="E25" s="77"/>
      <c r="F25" s="77"/>
      <c r="G25" s="77"/>
      <c r="H25" s="58">
        <v>0.2</v>
      </c>
      <c r="I25" s="23">
        <f>H25*I23</f>
        <v>236.98600000000002</v>
      </c>
      <c r="J25">
        <v>2.4359999999999999</v>
      </c>
    </row>
    <row r="26" spans="1:10" ht="13">
      <c r="A26" s="1" t="s">
        <v>7</v>
      </c>
      <c r="B26" s="77" t="s">
        <v>28</v>
      </c>
      <c r="C26" s="77"/>
      <c r="D26" s="77"/>
      <c r="E26" s="77"/>
      <c r="F26" s="77"/>
      <c r="G26" s="77"/>
      <c r="H26" s="58"/>
      <c r="I26" s="23">
        <v>0</v>
      </c>
    </row>
    <row r="27" spans="1:10" ht="13">
      <c r="A27" s="1" t="s">
        <v>29</v>
      </c>
      <c r="B27" s="77" t="s">
        <v>30</v>
      </c>
      <c r="C27" s="77"/>
      <c r="D27" s="77"/>
      <c r="E27" s="77"/>
      <c r="F27" s="77"/>
      <c r="G27" s="77"/>
      <c r="H27" s="59"/>
      <c r="I27" s="23">
        <v>0</v>
      </c>
    </row>
    <row r="28" spans="1:10" ht="13">
      <c r="A28" s="1" t="s">
        <v>31</v>
      </c>
      <c r="B28" s="77" t="s">
        <v>32</v>
      </c>
      <c r="C28" s="77"/>
      <c r="D28" s="77"/>
      <c r="E28" s="77"/>
      <c r="F28" s="77"/>
      <c r="G28" s="77"/>
      <c r="H28" s="58"/>
      <c r="I28" s="23">
        <v>0</v>
      </c>
    </row>
    <row r="29" spans="1:10" ht="13">
      <c r="A29" s="83" t="s">
        <v>33</v>
      </c>
      <c r="B29" s="83"/>
      <c r="C29" s="83"/>
      <c r="D29" s="83"/>
      <c r="E29" s="83"/>
      <c r="F29" s="83"/>
      <c r="G29" s="83"/>
      <c r="H29" s="83"/>
      <c r="I29" s="19">
        <f>TRUNC(SUM(I23:I28),2)</f>
        <v>1421.91</v>
      </c>
    </row>
    <row r="30" spans="1:10" ht="13">
      <c r="A30" s="15"/>
      <c r="B30" s="15"/>
      <c r="C30" s="15"/>
      <c r="D30" s="15"/>
      <c r="E30" s="15"/>
      <c r="F30" s="15"/>
      <c r="G30" s="15"/>
      <c r="H30" s="15"/>
      <c r="I30" s="20"/>
    </row>
    <row r="31" spans="1:10" ht="13">
      <c r="A31" s="82" t="s">
        <v>34</v>
      </c>
      <c r="B31" s="82"/>
      <c r="C31" s="82"/>
      <c r="D31" s="82"/>
      <c r="E31" s="82"/>
      <c r="F31" s="82"/>
      <c r="G31" s="82"/>
      <c r="H31" s="82"/>
      <c r="I31" s="82"/>
    </row>
    <row r="32" spans="1:10" ht="13">
      <c r="A32" s="83" t="s">
        <v>35</v>
      </c>
      <c r="B32" s="83"/>
      <c r="C32" s="83"/>
      <c r="D32" s="83"/>
      <c r="E32" s="83"/>
      <c r="F32" s="83"/>
      <c r="G32" s="83"/>
      <c r="H32" s="1" t="s">
        <v>24</v>
      </c>
      <c r="I32" s="1" t="s">
        <v>25</v>
      </c>
    </row>
    <row r="33" spans="1:11" ht="13">
      <c r="A33" s="1" t="s">
        <v>1</v>
      </c>
      <c r="B33" s="77" t="s">
        <v>36</v>
      </c>
      <c r="C33" s="77"/>
      <c r="D33" s="77"/>
      <c r="E33" s="77"/>
      <c r="F33" s="77"/>
      <c r="G33" s="77"/>
      <c r="H33" s="24">
        <v>8.3299999999999999E-2</v>
      </c>
      <c r="I33" s="23">
        <f>TRUNC($I$29*H33,2)</f>
        <v>118.44</v>
      </c>
    </row>
    <row r="34" spans="1:11" ht="13">
      <c r="A34" s="1" t="s">
        <v>3</v>
      </c>
      <c r="B34" s="77" t="s">
        <v>37</v>
      </c>
      <c r="C34" s="77"/>
      <c r="D34" s="77"/>
      <c r="E34" s="77"/>
      <c r="F34" s="77"/>
      <c r="G34" s="77"/>
      <c r="H34" s="16">
        <v>0.1111</v>
      </c>
      <c r="I34" s="23">
        <f>TRUNC(H34*I29,2)</f>
        <v>157.97</v>
      </c>
      <c r="J34" s="70" t="s">
        <v>188</v>
      </c>
    </row>
    <row r="35" spans="1:11" ht="13">
      <c r="A35" s="83" t="s">
        <v>38</v>
      </c>
      <c r="B35" s="83"/>
      <c r="C35" s="83"/>
      <c r="D35" s="83"/>
      <c r="E35" s="83"/>
      <c r="F35" s="83"/>
      <c r="G35" s="83"/>
      <c r="H35" s="17">
        <f>TRUNC(SUM(H33:H34),4)</f>
        <v>0.19439999999999999</v>
      </c>
      <c r="I35" s="19">
        <f>TRUNC(SUM(I33:I34),2)</f>
        <v>276.41000000000003</v>
      </c>
    </row>
    <row r="36" spans="1:11" ht="13">
      <c r="A36" s="85"/>
      <c r="B36" s="86"/>
      <c r="C36" s="86"/>
      <c r="D36" s="86"/>
      <c r="E36" s="86"/>
      <c r="F36" s="86"/>
      <c r="G36" s="86"/>
      <c r="H36" s="86"/>
      <c r="I36" s="86"/>
      <c r="J36" s="21" t="s">
        <v>39</v>
      </c>
      <c r="K36" s="20">
        <f>I29+I35</f>
        <v>1698.3200000000002</v>
      </c>
    </row>
    <row r="37" spans="1:11" ht="13">
      <c r="A37" s="83" t="s">
        <v>40</v>
      </c>
      <c r="B37" s="83"/>
      <c r="C37" s="83"/>
      <c r="D37" s="83"/>
      <c r="E37" s="83"/>
      <c r="F37" s="83"/>
      <c r="G37" s="83"/>
      <c r="H37" s="1" t="s">
        <v>24</v>
      </c>
      <c r="I37" s="1" t="s">
        <v>25</v>
      </c>
    </row>
    <row r="38" spans="1:11" ht="13">
      <c r="A38" s="1" t="s">
        <v>1</v>
      </c>
      <c r="B38" s="77" t="s">
        <v>41</v>
      </c>
      <c r="C38" s="77"/>
      <c r="D38" s="77"/>
      <c r="E38" s="77"/>
      <c r="F38" s="77"/>
      <c r="G38" s="77"/>
      <c r="H38" s="24">
        <v>0.2</v>
      </c>
      <c r="I38" s="23">
        <f>H38*$K$36</f>
        <v>339.66400000000004</v>
      </c>
    </row>
    <row r="39" spans="1:11" ht="13">
      <c r="A39" s="1" t="s">
        <v>3</v>
      </c>
      <c r="B39" s="77" t="s">
        <v>42</v>
      </c>
      <c r="C39" s="77"/>
      <c r="D39" s="77"/>
      <c r="E39" s="77"/>
      <c r="F39" s="77"/>
      <c r="G39" s="77"/>
      <c r="H39" s="24">
        <v>2.5000000000000001E-2</v>
      </c>
      <c r="I39" s="23">
        <f t="shared" ref="I39:I45" si="0">H39*$K$36</f>
        <v>42.458000000000006</v>
      </c>
    </row>
    <row r="40" spans="1:11" ht="13">
      <c r="A40" s="1" t="s">
        <v>5</v>
      </c>
      <c r="B40" s="77" t="s">
        <v>43</v>
      </c>
      <c r="C40" s="77"/>
      <c r="D40" s="77"/>
      <c r="E40" s="77"/>
      <c r="F40" s="77"/>
      <c r="G40" s="77"/>
      <c r="H40" s="71">
        <v>1.686E-2</v>
      </c>
      <c r="I40" s="23">
        <f t="shared" si="0"/>
        <v>28.633675200000003</v>
      </c>
      <c r="J40" t="s">
        <v>195</v>
      </c>
    </row>
    <row r="41" spans="1:11" ht="13">
      <c r="A41" s="1" t="s">
        <v>7</v>
      </c>
      <c r="B41" s="77" t="s">
        <v>44</v>
      </c>
      <c r="C41" s="77"/>
      <c r="D41" s="77"/>
      <c r="E41" s="77"/>
      <c r="F41" s="77"/>
      <c r="G41" s="77"/>
      <c r="H41" s="24">
        <v>1.4999999999999999E-2</v>
      </c>
      <c r="I41" s="23">
        <f t="shared" si="0"/>
        <v>25.474800000000002</v>
      </c>
    </row>
    <row r="42" spans="1:11" ht="13">
      <c r="A42" s="1" t="s">
        <v>29</v>
      </c>
      <c r="B42" s="77" t="s">
        <v>45</v>
      </c>
      <c r="C42" s="77"/>
      <c r="D42" s="77"/>
      <c r="E42" s="77"/>
      <c r="F42" s="77"/>
      <c r="G42" s="77"/>
      <c r="H42" s="24">
        <v>0.01</v>
      </c>
      <c r="I42" s="23">
        <f t="shared" si="0"/>
        <v>16.983200000000004</v>
      </c>
    </row>
    <row r="43" spans="1:11" ht="13">
      <c r="A43" s="1" t="s">
        <v>31</v>
      </c>
      <c r="B43" s="77" t="s">
        <v>46</v>
      </c>
      <c r="C43" s="77"/>
      <c r="D43" s="77"/>
      <c r="E43" s="77"/>
      <c r="F43" s="77"/>
      <c r="G43" s="77"/>
      <c r="H43" s="24">
        <v>6.0000000000000001E-3</v>
      </c>
      <c r="I43" s="23">
        <f t="shared" si="0"/>
        <v>10.189920000000001</v>
      </c>
    </row>
    <row r="44" spans="1:11" ht="13">
      <c r="A44" s="1" t="s">
        <v>47</v>
      </c>
      <c r="B44" s="77" t="s">
        <v>48</v>
      </c>
      <c r="C44" s="77"/>
      <c r="D44" s="77"/>
      <c r="E44" s="77"/>
      <c r="F44" s="77"/>
      <c r="G44" s="77"/>
      <c r="H44" s="24">
        <v>2E-3</v>
      </c>
      <c r="I44" s="23">
        <f t="shared" si="0"/>
        <v>3.3966400000000005</v>
      </c>
    </row>
    <row r="45" spans="1:11" ht="13">
      <c r="A45" s="1" t="s">
        <v>49</v>
      </c>
      <c r="B45" s="77" t="s">
        <v>50</v>
      </c>
      <c r="C45" s="77"/>
      <c r="D45" s="77"/>
      <c r="E45" s="77"/>
      <c r="F45" s="77"/>
      <c r="G45" s="77"/>
      <c r="H45" s="24">
        <v>0.08</v>
      </c>
      <c r="I45" s="23">
        <f t="shared" si="0"/>
        <v>135.86560000000003</v>
      </c>
    </row>
    <row r="46" spans="1:11" ht="13">
      <c r="A46" s="83" t="s">
        <v>51</v>
      </c>
      <c r="B46" s="83"/>
      <c r="C46" s="83"/>
      <c r="D46" s="83"/>
      <c r="E46" s="83"/>
      <c r="F46" s="83"/>
      <c r="G46" s="83"/>
      <c r="H46" s="17">
        <f>SUM(H38:H45)</f>
        <v>0.35486000000000006</v>
      </c>
      <c r="I46" s="19">
        <f>TRUNC(SUM(I38:I45),2)</f>
        <v>602.66</v>
      </c>
    </row>
    <row r="47" spans="1:11" ht="13">
      <c r="A47" s="87"/>
      <c r="B47" s="87"/>
      <c r="C47" s="87"/>
      <c r="D47" s="87"/>
      <c r="E47" s="87"/>
      <c r="F47" s="87"/>
      <c r="G47" s="87"/>
      <c r="H47" s="87"/>
      <c r="I47" s="88"/>
    </row>
    <row r="48" spans="1:11" ht="13">
      <c r="A48" s="83" t="s">
        <v>52</v>
      </c>
      <c r="B48" s="83"/>
      <c r="C48" s="83"/>
      <c r="D48" s="83"/>
      <c r="E48" s="83"/>
      <c r="F48" s="83"/>
      <c r="G48" s="83"/>
      <c r="H48" s="17"/>
      <c r="I48" s="1" t="s">
        <v>25</v>
      </c>
    </row>
    <row r="49" spans="1:11" ht="13">
      <c r="A49" s="1" t="s">
        <v>1</v>
      </c>
      <c r="B49" s="89" t="s">
        <v>190</v>
      </c>
      <c r="C49" s="90"/>
      <c r="D49" s="90"/>
      <c r="E49" s="90"/>
      <c r="F49" s="90"/>
      <c r="G49" s="90"/>
      <c r="H49" s="2" t="s">
        <v>53</v>
      </c>
      <c r="I49" s="22">
        <f>(4.05*2*22)-(I23*0.06)</f>
        <v>107.10419999999999</v>
      </c>
    </row>
    <row r="50" spans="1:11" ht="13">
      <c r="A50" s="1" t="s">
        <v>3</v>
      </c>
      <c r="B50" s="89" t="s">
        <v>189</v>
      </c>
      <c r="C50" s="90"/>
      <c r="D50" s="90"/>
      <c r="E50" s="90"/>
      <c r="F50" s="90"/>
      <c r="G50" s="90"/>
      <c r="H50" s="2" t="s">
        <v>53</v>
      </c>
      <c r="I50" s="22">
        <f>18.2*22*0.81</f>
        <v>324.32400000000001</v>
      </c>
    </row>
    <row r="51" spans="1:11" ht="13">
      <c r="A51" s="1" t="s">
        <v>5</v>
      </c>
      <c r="B51" s="90" t="s">
        <v>54</v>
      </c>
      <c r="C51" s="90"/>
      <c r="D51" s="90"/>
      <c r="E51" s="90"/>
      <c r="F51" s="90"/>
      <c r="G51" s="90"/>
      <c r="H51" s="2" t="s">
        <v>53</v>
      </c>
      <c r="I51" s="22">
        <v>0</v>
      </c>
    </row>
    <row r="52" spans="1:11" ht="13">
      <c r="A52" s="1" t="s">
        <v>7</v>
      </c>
      <c r="B52" s="91" t="s">
        <v>191</v>
      </c>
      <c r="C52" s="92"/>
      <c r="D52" s="92"/>
      <c r="E52" s="92"/>
      <c r="F52" s="92"/>
      <c r="G52" s="93"/>
      <c r="H52" s="2" t="s">
        <v>53</v>
      </c>
      <c r="I52" s="22">
        <v>15.62</v>
      </c>
    </row>
    <row r="53" spans="1:11" ht="13">
      <c r="A53" s="1" t="s">
        <v>29</v>
      </c>
      <c r="B53" s="91" t="s">
        <v>192</v>
      </c>
      <c r="C53" s="92"/>
      <c r="D53" s="92"/>
      <c r="E53" s="92"/>
      <c r="F53" s="92"/>
      <c r="G53" s="93"/>
      <c r="H53" s="2" t="s">
        <v>53</v>
      </c>
      <c r="I53" s="22">
        <f>19/12</f>
        <v>1.5833333333333333</v>
      </c>
    </row>
    <row r="54" spans="1:11" ht="13">
      <c r="A54" s="1" t="s">
        <v>31</v>
      </c>
      <c r="B54" s="90" t="s">
        <v>55</v>
      </c>
      <c r="C54" s="90"/>
      <c r="D54" s="90"/>
      <c r="E54" s="90"/>
      <c r="F54" s="90"/>
      <c r="G54" s="90"/>
      <c r="H54" s="2" t="s">
        <v>53</v>
      </c>
      <c r="I54" s="22">
        <v>0</v>
      </c>
    </row>
    <row r="55" spans="1:11" ht="13">
      <c r="A55" s="83" t="s">
        <v>56</v>
      </c>
      <c r="B55" s="83"/>
      <c r="C55" s="83"/>
      <c r="D55" s="83"/>
      <c r="E55" s="83"/>
      <c r="F55" s="83"/>
      <c r="G55" s="83"/>
      <c r="H55" s="83"/>
      <c r="I55" s="19">
        <f>TRUNC(SUM(I49:I54),2)</f>
        <v>448.63</v>
      </c>
    </row>
    <row r="56" spans="1:11" ht="13">
      <c r="A56" s="87"/>
      <c r="B56" s="87"/>
      <c r="C56" s="87"/>
      <c r="D56" s="87"/>
      <c r="E56" s="87"/>
      <c r="F56" s="87"/>
      <c r="G56" s="87"/>
      <c r="H56" s="87"/>
      <c r="I56" s="88"/>
    </row>
    <row r="57" spans="1:11" ht="13">
      <c r="A57" s="94" t="s">
        <v>57</v>
      </c>
      <c r="B57" s="94"/>
      <c r="C57" s="94"/>
      <c r="D57" s="94"/>
      <c r="E57" s="94"/>
      <c r="F57" s="94"/>
      <c r="G57" s="94"/>
      <c r="H57" s="94"/>
      <c r="I57" s="94"/>
    </row>
    <row r="58" spans="1:11" ht="13">
      <c r="A58" s="83" t="s">
        <v>58</v>
      </c>
      <c r="B58" s="83"/>
      <c r="C58" s="83"/>
      <c r="D58" s="83"/>
      <c r="E58" s="83"/>
      <c r="F58" s="83"/>
      <c r="G58" s="83"/>
      <c r="H58" s="83"/>
      <c r="I58" s="1" t="s">
        <v>25</v>
      </c>
    </row>
    <row r="59" spans="1:11" ht="13">
      <c r="A59" s="1" t="s">
        <v>59</v>
      </c>
      <c r="B59" s="79" t="s">
        <v>60</v>
      </c>
      <c r="C59" s="79"/>
      <c r="D59" s="79"/>
      <c r="E59" s="79"/>
      <c r="F59" s="79"/>
      <c r="G59" s="79"/>
      <c r="H59" s="79"/>
      <c r="I59" s="23">
        <f>I35</f>
        <v>276.41000000000003</v>
      </c>
    </row>
    <row r="60" spans="1:11" ht="13">
      <c r="A60" s="1" t="s">
        <v>61</v>
      </c>
      <c r="B60" s="79" t="s">
        <v>62</v>
      </c>
      <c r="C60" s="79"/>
      <c r="D60" s="79"/>
      <c r="E60" s="79"/>
      <c r="F60" s="79"/>
      <c r="G60" s="79"/>
      <c r="H60" s="79"/>
      <c r="I60" s="23">
        <f>I46</f>
        <v>602.66</v>
      </c>
    </row>
    <row r="61" spans="1:11" ht="13">
      <c r="A61" s="1" t="s">
        <v>63</v>
      </c>
      <c r="B61" s="79" t="s">
        <v>64</v>
      </c>
      <c r="C61" s="79"/>
      <c r="D61" s="79"/>
      <c r="E61" s="79"/>
      <c r="F61" s="79"/>
      <c r="G61" s="79"/>
      <c r="H61" s="79"/>
      <c r="I61" s="23">
        <f>I55</f>
        <v>448.63</v>
      </c>
    </row>
    <row r="62" spans="1:11" ht="13">
      <c r="A62" s="83" t="s">
        <v>65</v>
      </c>
      <c r="B62" s="83"/>
      <c r="C62" s="83"/>
      <c r="D62" s="83"/>
      <c r="E62" s="83"/>
      <c r="F62" s="83"/>
      <c r="G62" s="83"/>
      <c r="H62" s="83"/>
      <c r="I62" s="19">
        <f>TRUNC(SUM(I59:I61),2)</f>
        <v>1327.7</v>
      </c>
    </row>
    <row r="63" spans="1:11" ht="13">
      <c r="A63" s="95"/>
      <c r="B63" s="96"/>
      <c r="C63" s="96"/>
      <c r="D63" s="96"/>
      <c r="E63" s="96"/>
      <c r="F63" s="96"/>
      <c r="G63" s="96"/>
      <c r="H63" s="96"/>
      <c r="I63" s="96"/>
    </row>
    <row r="64" spans="1:11" ht="13">
      <c r="A64" s="82" t="s">
        <v>66</v>
      </c>
      <c r="B64" s="82"/>
      <c r="C64" s="82"/>
      <c r="D64" s="82"/>
      <c r="E64" s="82"/>
      <c r="F64" s="82"/>
      <c r="G64" s="82"/>
      <c r="H64" s="82"/>
      <c r="I64" s="82"/>
      <c r="K64" s="20"/>
    </row>
    <row r="65" spans="1:11" ht="13">
      <c r="A65" s="1">
        <v>3</v>
      </c>
      <c r="B65" s="83" t="s">
        <v>67</v>
      </c>
      <c r="C65" s="83"/>
      <c r="D65" s="83"/>
      <c r="E65" s="83"/>
      <c r="F65" s="83"/>
      <c r="G65" s="83"/>
      <c r="H65" s="1" t="s">
        <v>24</v>
      </c>
      <c r="I65" s="1" t="s">
        <v>25</v>
      </c>
    </row>
    <row r="66" spans="1:11" ht="13">
      <c r="A66" s="1" t="s">
        <v>1</v>
      </c>
      <c r="B66" s="77" t="s">
        <v>68</v>
      </c>
      <c r="C66" s="77"/>
      <c r="D66" s="77"/>
      <c r="E66" s="77"/>
      <c r="F66" s="77"/>
      <c r="G66" s="77"/>
      <c r="H66" s="24">
        <v>4.1999999999999997E-3</v>
      </c>
      <c r="I66" s="23">
        <f>H66*$I$29</f>
        <v>5.9720219999999999</v>
      </c>
    </row>
    <row r="67" spans="1:11" ht="13">
      <c r="A67" s="1" t="s">
        <v>3</v>
      </c>
      <c r="B67" s="77" t="s">
        <v>69</v>
      </c>
      <c r="C67" s="77"/>
      <c r="D67" s="77"/>
      <c r="E67" s="77"/>
      <c r="F67" s="77"/>
      <c r="G67" s="77"/>
      <c r="H67" s="24">
        <v>2.9999999999999997E-4</v>
      </c>
      <c r="I67" s="23">
        <f t="shared" ref="I67:I71" si="1">H67*$I$29</f>
        <v>0.42657299999999998</v>
      </c>
    </row>
    <row r="68" spans="1:11" ht="13">
      <c r="A68" s="1" t="s">
        <v>5</v>
      </c>
      <c r="B68" s="77" t="s">
        <v>70</v>
      </c>
      <c r="C68" s="77"/>
      <c r="D68" s="77"/>
      <c r="E68" s="77"/>
      <c r="F68" s="77"/>
      <c r="G68" s="77"/>
      <c r="H68" s="24">
        <v>1.9E-3</v>
      </c>
      <c r="I68" s="23">
        <f t="shared" si="1"/>
        <v>2.7016290000000001</v>
      </c>
    </row>
    <row r="69" spans="1:11" ht="13">
      <c r="A69" s="1" t="s">
        <v>7</v>
      </c>
      <c r="B69" s="77" t="s">
        <v>71</v>
      </c>
      <c r="C69" s="77"/>
      <c r="D69" s="77"/>
      <c r="E69" s="77"/>
      <c r="F69" s="77"/>
      <c r="G69" s="77"/>
      <c r="H69" s="24">
        <v>1.9400000000000001E-2</v>
      </c>
      <c r="I69" s="23">
        <f t="shared" si="1"/>
        <v>27.585054000000003</v>
      </c>
    </row>
    <row r="70" spans="1:11" ht="13">
      <c r="A70" s="67" t="s">
        <v>29</v>
      </c>
      <c r="B70" s="84" t="s">
        <v>72</v>
      </c>
      <c r="C70" s="84"/>
      <c r="D70" s="84"/>
      <c r="E70" s="84"/>
      <c r="F70" s="84"/>
      <c r="G70" s="84"/>
      <c r="H70" s="73">
        <f>TRUNC(H46*H69,4)</f>
        <v>6.7999999999999996E-3</v>
      </c>
      <c r="I70" s="23">
        <f t="shared" si="1"/>
        <v>9.6689880000000006</v>
      </c>
    </row>
    <row r="71" spans="1:11" ht="13">
      <c r="A71" s="1" t="s">
        <v>31</v>
      </c>
      <c r="B71" s="77" t="s">
        <v>73</v>
      </c>
      <c r="C71" s="77"/>
      <c r="D71" s="77"/>
      <c r="E71" s="77"/>
      <c r="F71" s="77"/>
      <c r="G71" s="77"/>
      <c r="H71" s="24">
        <v>3.8199999999999998E-2</v>
      </c>
      <c r="I71" s="23">
        <f t="shared" si="1"/>
        <v>54.316961999999997</v>
      </c>
    </row>
    <row r="72" spans="1:11" ht="13">
      <c r="A72" s="83" t="s">
        <v>74</v>
      </c>
      <c r="B72" s="83"/>
      <c r="C72" s="83"/>
      <c r="D72" s="83"/>
      <c r="E72" s="83"/>
      <c r="F72" s="83"/>
      <c r="G72" s="83"/>
      <c r="H72" s="17">
        <f>TRUNC(SUM(H66:H71),4)</f>
        <v>7.0800000000000002E-2</v>
      </c>
      <c r="I72" s="19">
        <f>TRUNC(SUM(I66:I71),2)</f>
        <v>100.67</v>
      </c>
    </row>
    <row r="73" spans="1:11" ht="13">
      <c r="A73" s="97"/>
      <c r="B73" s="98"/>
      <c r="C73" s="98"/>
      <c r="D73" s="98"/>
      <c r="E73" s="98"/>
      <c r="F73" s="98"/>
      <c r="G73" s="98"/>
      <c r="H73" s="98"/>
      <c r="I73" s="98"/>
    </row>
    <row r="74" spans="1:11" ht="13">
      <c r="A74" s="82" t="s">
        <v>75</v>
      </c>
      <c r="B74" s="82"/>
      <c r="C74" s="82"/>
      <c r="D74" s="82"/>
      <c r="E74" s="82"/>
      <c r="F74" s="82"/>
      <c r="G74" s="82"/>
      <c r="H74" s="82"/>
      <c r="I74" s="82"/>
      <c r="J74" s="68" t="s">
        <v>186</v>
      </c>
      <c r="K74" s="69">
        <f>TRUNC(I29+I62+I72,2)</f>
        <v>2850.28</v>
      </c>
    </row>
    <row r="75" spans="1:11" ht="13">
      <c r="A75" s="83" t="s">
        <v>76</v>
      </c>
      <c r="B75" s="83"/>
      <c r="C75" s="83"/>
      <c r="D75" s="83"/>
      <c r="E75" s="83"/>
      <c r="F75" s="83"/>
      <c r="G75" s="83"/>
      <c r="H75" s="1" t="s">
        <v>24</v>
      </c>
      <c r="I75" s="1" t="s">
        <v>25</v>
      </c>
    </row>
    <row r="76" spans="1:11" ht="13">
      <c r="A76" s="1" t="s">
        <v>1</v>
      </c>
      <c r="B76" s="77" t="s">
        <v>77</v>
      </c>
      <c r="C76" s="77"/>
      <c r="D76" s="77"/>
      <c r="E76" s="77"/>
      <c r="F76" s="77"/>
      <c r="G76" s="77"/>
      <c r="H76" s="24">
        <v>8.3299999999999999E-2</v>
      </c>
      <c r="I76" s="23">
        <f>$K$74*H76</f>
        <v>237.428324</v>
      </c>
    </row>
    <row r="77" spans="1:11" ht="13">
      <c r="A77" s="1" t="s">
        <v>3</v>
      </c>
      <c r="B77" s="77" t="s">
        <v>78</v>
      </c>
      <c r="C77" s="77"/>
      <c r="D77" s="77"/>
      <c r="E77" s="77"/>
      <c r="F77" s="77"/>
      <c r="G77" s="77"/>
      <c r="H77" s="24">
        <v>8.2000000000000007E-3</v>
      </c>
      <c r="I77" s="23">
        <f t="shared" ref="I77:I81" si="2">$K$74*H77</f>
        <v>23.372296000000002</v>
      </c>
    </row>
    <row r="78" spans="1:11" ht="13">
      <c r="A78" s="1" t="s">
        <v>5</v>
      </c>
      <c r="B78" s="77" t="s">
        <v>79</v>
      </c>
      <c r="C78" s="77"/>
      <c r="D78" s="77"/>
      <c r="E78" s="77"/>
      <c r="F78" s="77"/>
      <c r="G78" s="77"/>
      <c r="H78" s="24">
        <v>2.0000000000000001E-4</v>
      </c>
      <c r="I78" s="23">
        <f t="shared" si="2"/>
        <v>0.57005600000000012</v>
      </c>
    </row>
    <row r="79" spans="1:11" ht="13">
      <c r="A79" s="1" t="s">
        <v>7</v>
      </c>
      <c r="B79" s="77" t="s">
        <v>80</v>
      </c>
      <c r="C79" s="77"/>
      <c r="D79" s="77"/>
      <c r="E79" s="77"/>
      <c r="F79" s="77"/>
      <c r="G79" s="77"/>
      <c r="H79" s="24">
        <v>2.9999999999999997E-4</v>
      </c>
      <c r="I79" s="23">
        <f t="shared" si="2"/>
        <v>0.85508399999999996</v>
      </c>
    </row>
    <row r="80" spans="1:11" ht="13">
      <c r="A80" s="1" t="s">
        <v>29</v>
      </c>
      <c r="B80" s="77" t="s">
        <v>81</v>
      </c>
      <c r="C80" s="77"/>
      <c r="D80" s="77"/>
      <c r="E80" s="77"/>
      <c r="F80" s="77"/>
      <c r="G80" s="77"/>
      <c r="H80" s="24">
        <v>6.1999999999999998E-3</v>
      </c>
      <c r="I80" s="23">
        <f t="shared" si="2"/>
        <v>17.671735999999999</v>
      </c>
      <c r="K80" s="65"/>
    </row>
    <row r="81" spans="1:9" ht="13">
      <c r="A81" s="1" t="s">
        <v>31</v>
      </c>
      <c r="B81" s="77" t="s">
        <v>82</v>
      </c>
      <c r="C81" s="77"/>
      <c r="D81" s="77"/>
      <c r="E81" s="77"/>
      <c r="F81" s="77"/>
      <c r="G81" s="77"/>
      <c r="H81" s="24">
        <v>0</v>
      </c>
      <c r="I81" s="23">
        <f t="shared" si="2"/>
        <v>0</v>
      </c>
    </row>
    <row r="82" spans="1:9" ht="13">
      <c r="A82" s="83" t="s">
        <v>83</v>
      </c>
      <c r="B82" s="83"/>
      <c r="C82" s="83"/>
      <c r="D82" s="83"/>
      <c r="E82" s="83"/>
      <c r="F82" s="83"/>
      <c r="G82" s="83"/>
      <c r="H82" s="17">
        <f>TRUNC(SUM(H76:H81),4)</f>
        <v>9.8199999999999996E-2</v>
      </c>
      <c r="I82" s="19">
        <f>TRUNC(SUM(I76:I81),2)</f>
        <v>279.89</v>
      </c>
    </row>
    <row r="83" spans="1:9" ht="13">
      <c r="A83" s="99"/>
      <c r="B83" s="100"/>
      <c r="C83" s="100"/>
      <c r="D83" s="100"/>
      <c r="E83" s="100"/>
      <c r="F83" s="100"/>
      <c r="G83" s="100"/>
      <c r="H83" s="100"/>
      <c r="I83" s="100"/>
    </row>
    <row r="84" spans="1:9" ht="13">
      <c r="A84" s="83" t="s">
        <v>84</v>
      </c>
      <c r="B84" s="83"/>
      <c r="C84" s="83"/>
      <c r="D84" s="83"/>
      <c r="E84" s="83"/>
      <c r="F84" s="83"/>
      <c r="G84" s="83"/>
      <c r="H84" s="1" t="s">
        <v>24</v>
      </c>
      <c r="I84" s="1" t="s">
        <v>25</v>
      </c>
    </row>
    <row r="85" spans="1:9" ht="13">
      <c r="A85" s="1" t="s">
        <v>1</v>
      </c>
      <c r="B85" s="77" t="s">
        <v>85</v>
      </c>
      <c r="C85" s="77"/>
      <c r="D85" s="77"/>
      <c r="E85" s="77"/>
      <c r="F85" s="77"/>
      <c r="G85" s="77"/>
      <c r="H85" s="24">
        <v>0</v>
      </c>
      <c r="I85" s="23">
        <f t="shared" ref="I85" si="3">$I$29*H85</f>
        <v>0</v>
      </c>
    </row>
    <row r="86" spans="1:9" ht="13">
      <c r="A86" s="83" t="s">
        <v>86</v>
      </c>
      <c r="B86" s="83"/>
      <c r="C86" s="83"/>
      <c r="D86" s="83"/>
      <c r="E86" s="83"/>
      <c r="F86" s="83"/>
      <c r="G86" s="83"/>
      <c r="H86" s="17">
        <f>TRUNC(SUM(H85),4)</f>
        <v>0</v>
      </c>
      <c r="I86" s="19">
        <f>TRUNC(SUM(I85),2)</f>
        <v>0</v>
      </c>
    </row>
    <row r="87" spans="1:9" ht="13">
      <c r="A87" s="101"/>
      <c r="B87" s="102"/>
      <c r="C87" s="102"/>
      <c r="D87" s="102"/>
      <c r="E87" s="102"/>
      <c r="F87" s="102"/>
      <c r="G87" s="102"/>
      <c r="H87" s="102"/>
      <c r="I87" s="102"/>
    </row>
    <row r="88" spans="1:9" ht="13">
      <c r="A88" s="94" t="s">
        <v>87</v>
      </c>
      <c r="B88" s="94"/>
      <c r="C88" s="94"/>
      <c r="D88" s="94"/>
      <c r="E88" s="94"/>
      <c r="F88" s="94"/>
      <c r="G88" s="94"/>
      <c r="H88" s="94"/>
      <c r="I88" s="94"/>
    </row>
    <row r="89" spans="1:9" ht="13">
      <c r="A89" s="83" t="s">
        <v>88</v>
      </c>
      <c r="B89" s="83"/>
      <c r="C89" s="83"/>
      <c r="D89" s="83"/>
      <c r="E89" s="83"/>
      <c r="F89" s="83"/>
      <c r="G89" s="83"/>
      <c r="H89" s="83"/>
      <c r="I89" s="1" t="s">
        <v>25</v>
      </c>
    </row>
    <row r="90" spans="1:9" ht="13">
      <c r="A90" s="1" t="s">
        <v>89</v>
      </c>
      <c r="B90" s="79" t="s">
        <v>90</v>
      </c>
      <c r="C90" s="79"/>
      <c r="D90" s="79"/>
      <c r="E90" s="79"/>
      <c r="F90" s="79"/>
      <c r="G90" s="79"/>
      <c r="H90" s="79"/>
      <c r="I90" s="23">
        <f>I82</f>
        <v>279.89</v>
      </c>
    </row>
    <row r="91" spans="1:9" ht="13">
      <c r="A91" s="1" t="s">
        <v>91</v>
      </c>
      <c r="B91" s="79" t="s">
        <v>92</v>
      </c>
      <c r="C91" s="79"/>
      <c r="D91" s="79"/>
      <c r="E91" s="79"/>
      <c r="F91" s="79"/>
      <c r="G91" s="79"/>
      <c r="H91" s="79"/>
      <c r="I91" s="23">
        <f>I86</f>
        <v>0</v>
      </c>
    </row>
    <row r="92" spans="1:9" ht="13">
      <c r="A92" s="83" t="s">
        <v>93</v>
      </c>
      <c r="B92" s="83"/>
      <c r="C92" s="83"/>
      <c r="D92" s="83"/>
      <c r="E92" s="83"/>
      <c r="F92" s="83"/>
      <c r="G92" s="83"/>
      <c r="H92" s="83"/>
      <c r="I92" s="19">
        <f>TRUNC(SUM(I90:I91),2)</f>
        <v>279.89</v>
      </c>
    </row>
    <row r="93" spans="1:9" ht="13">
      <c r="A93" s="95"/>
      <c r="B93" s="96"/>
      <c r="C93" s="96"/>
      <c r="D93" s="96"/>
      <c r="E93" s="96"/>
      <c r="F93" s="96"/>
      <c r="G93" s="96"/>
      <c r="H93" s="96"/>
      <c r="I93" s="96"/>
    </row>
    <row r="94" spans="1:9" ht="13">
      <c r="A94" s="82" t="s">
        <v>94</v>
      </c>
      <c r="B94" s="82"/>
      <c r="C94" s="82"/>
      <c r="D94" s="82"/>
      <c r="E94" s="82"/>
      <c r="F94" s="82"/>
      <c r="G94" s="82"/>
      <c r="H94" s="82"/>
      <c r="I94" s="82"/>
    </row>
    <row r="95" spans="1:9" ht="13">
      <c r="A95" s="1">
        <v>5</v>
      </c>
      <c r="B95" s="83" t="s">
        <v>95</v>
      </c>
      <c r="C95" s="83"/>
      <c r="D95" s="83"/>
      <c r="E95" s="83"/>
      <c r="F95" s="83"/>
      <c r="G95" s="83"/>
      <c r="H95" s="1"/>
      <c r="I95" s="1" t="s">
        <v>25</v>
      </c>
    </row>
    <row r="96" spans="1:9" ht="13">
      <c r="A96" s="1" t="s">
        <v>1</v>
      </c>
      <c r="B96" s="90" t="s">
        <v>193</v>
      </c>
      <c r="C96" s="90"/>
      <c r="D96" s="90"/>
      <c r="E96" s="90"/>
      <c r="F96" s="90"/>
      <c r="G96" s="90"/>
      <c r="H96" s="2" t="s">
        <v>53</v>
      </c>
      <c r="I96" s="23">
        <f>'Memórias de Cálculo'!D11</f>
        <v>55</v>
      </c>
    </row>
    <row r="97" spans="1:9" ht="13">
      <c r="A97" s="1" t="s">
        <v>3</v>
      </c>
      <c r="B97" s="90" t="s">
        <v>96</v>
      </c>
      <c r="C97" s="90"/>
      <c r="D97" s="90"/>
      <c r="E97" s="90"/>
      <c r="F97" s="90"/>
      <c r="G97" s="90"/>
      <c r="H97" s="2" t="s">
        <v>53</v>
      </c>
      <c r="I97" s="23">
        <f>'Memórias de Cálculo'!K14</f>
        <v>113.85185185185185</v>
      </c>
    </row>
    <row r="98" spans="1:9" ht="13">
      <c r="A98" s="18" t="s">
        <v>5</v>
      </c>
      <c r="B98" s="90" t="s">
        <v>97</v>
      </c>
      <c r="C98" s="90"/>
      <c r="D98" s="90"/>
      <c r="E98" s="90"/>
      <c r="F98" s="90"/>
      <c r="G98" s="90"/>
      <c r="H98" s="2" t="s">
        <v>53</v>
      </c>
      <c r="I98" s="23">
        <f>'Memórias de Cálculo'!K27</f>
        <v>30.555555555555557</v>
      </c>
    </row>
    <row r="99" spans="1:9" ht="13">
      <c r="A99" s="18" t="s">
        <v>7</v>
      </c>
      <c r="B99" s="90" t="s">
        <v>32</v>
      </c>
      <c r="C99" s="90"/>
      <c r="D99" s="90"/>
      <c r="E99" s="90"/>
      <c r="F99" s="90"/>
      <c r="G99" s="90"/>
      <c r="H99" s="2" t="s">
        <v>53</v>
      </c>
      <c r="I99" s="23">
        <v>0</v>
      </c>
    </row>
    <row r="100" spans="1:9" ht="13">
      <c r="A100" s="83" t="s">
        <v>98</v>
      </c>
      <c r="B100" s="83"/>
      <c r="C100" s="83"/>
      <c r="D100" s="83"/>
      <c r="E100" s="83"/>
      <c r="F100" s="83"/>
      <c r="G100" s="83"/>
      <c r="H100" s="17" t="s">
        <v>53</v>
      </c>
      <c r="I100" s="19">
        <f>TRUNC(SUM(I96:I99),2)</f>
        <v>199.4</v>
      </c>
    </row>
    <row r="101" spans="1:9" ht="13">
      <c r="A101" s="95"/>
      <c r="B101" s="96"/>
      <c r="C101" s="96"/>
      <c r="D101" s="96"/>
      <c r="E101" s="96"/>
      <c r="F101" s="96"/>
      <c r="G101" s="96"/>
      <c r="H101" s="96"/>
      <c r="I101" s="96"/>
    </row>
    <row r="102" spans="1:9" ht="13">
      <c r="A102" s="82" t="s">
        <v>99</v>
      </c>
      <c r="B102" s="82"/>
      <c r="C102" s="82"/>
      <c r="D102" s="82"/>
      <c r="E102" s="82"/>
      <c r="F102" s="82"/>
      <c r="G102" s="82"/>
      <c r="H102" s="82"/>
      <c r="I102" s="82"/>
    </row>
    <row r="103" spans="1:9" ht="13">
      <c r="A103" s="1">
        <v>6</v>
      </c>
      <c r="B103" s="83" t="s">
        <v>100</v>
      </c>
      <c r="C103" s="83"/>
      <c r="D103" s="83"/>
      <c r="E103" s="83"/>
      <c r="F103" s="83"/>
      <c r="G103" s="83"/>
      <c r="H103" s="1" t="s">
        <v>24</v>
      </c>
      <c r="I103" s="1" t="s">
        <v>25</v>
      </c>
    </row>
    <row r="104" spans="1:9" ht="13">
      <c r="A104" s="1" t="s">
        <v>1</v>
      </c>
      <c r="B104" s="77" t="s">
        <v>101</v>
      </c>
      <c r="C104" s="77"/>
      <c r="D104" s="77"/>
      <c r="E104" s="77"/>
      <c r="F104" s="77"/>
      <c r="G104" s="77"/>
      <c r="H104" s="60">
        <v>0.03</v>
      </c>
      <c r="I104" s="23">
        <f>TRUNC(H104*I128,2)</f>
        <v>99.88</v>
      </c>
    </row>
    <row r="105" spans="1:9" ht="13">
      <c r="A105" s="1" t="s">
        <v>3</v>
      </c>
      <c r="B105" s="77" t="s">
        <v>102</v>
      </c>
      <c r="C105" s="77"/>
      <c r="D105" s="77"/>
      <c r="E105" s="77"/>
      <c r="F105" s="77"/>
      <c r="G105" s="77"/>
      <c r="H105" s="61">
        <v>6.7900000000000002E-2</v>
      </c>
      <c r="I105" s="23">
        <f>TRUNC(H105*(I104+I128),2)</f>
        <v>232.85</v>
      </c>
    </row>
    <row r="106" spans="1:9" ht="13">
      <c r="A106" s="1" t="s">
        <v>5</v>
      </c>
      <c r="B106" s="103" t="s">
        <v>103</v>
      </c>
      <c r="C106" s="103"/>
      <c r="D106" s="103"/>
      <c r="E106" s="103"/>
      <c r="F106" s="103"/>
      <c r="G106" s="103"/>
      <c r="H106" s="58"/>
      <c r="I106" s="33"/>
    </row>
    <row r="107" spans="1:9" ht="13">
      <c r="A107" s="1" t="s">
        <v>104</v>
      </c>
      <c r="B107" s="77" t="s">
        <v>105</v>
      </c>
      <c r="C107" s="77"/>
      <c r="D107" s="77"/>
      <c r="E107" s="77"/>
      <c r="F107" s="77"/>
      <c r="G107" s="77"/>
      <c r="H107" s="62">
        <v>1.6500000000000001E-2</v>
      </c>
      <c r="I107" s="23">
        <f>H107*I117</f>
        <v>70.469849999999994</v>
      </c>
    </row>
    <row r="108" spans="1:9" ht="13">
      <c r="A108" s="1" t="s">
        <v>106</v>
      </c>
      <c r="B108" s="77" t="s">
        <v>107</v>
      </c>
      <c r="C108" s="77"/>
      <c r="D108" s="77"/>
      <c r="E108" s="77"/>
      <c r="F108" s="77"/>
      <c r="G108" s="77"/>
      <c r="H108" s="63">
        <v>7.5999999999999998E-2</v>
      </c>
      <c r="I108" s="23">
        <f>H108*I117</f>
        <v>324.58839999999998</v>
      </c>
    </row>
    <row r="109" spans="1:9" ht="13">
      <c r="A109" s="1" t="s">
        <v>108</v>
      </c>
      <c r="B109" s="77" t="s">
        <v>109</v>
      </c>
      <c r="C109" s="77"/>
      <c r="D109" s="77"/>
      <c r="E109" s="77"/>
      <c r="F109" s="77"/>
      <c r="G109" s="77"/>
      <c r="H109" s="64">
        <v>0.05</v>
      </c>
      <c r="I109" s="23">
        <f>H109*I117</f>
        <v>213.54499999999999</v>
      </c>
    </row>
    <row r="110" spans="1:9" ht="13">
      <c r="A110" s="83" t="s">
        <v>110</v>
      </c>
      <c r="B110" s="83"/>
      <c r="C110" s="83"/>
      <c r="D110" s="83"/>
      <c r="E110" s="83"/>
      <c r="F110" s="83"/>
      <c r="G110" s="83"/>
      <c r="H110" s="62"/>
      <c r="I110" s="19">
        <f>TRUNC(SUM(I104:I109),2)</f>
        <v>941.33</v>
      </c>
    </row>
    <row r="111" spans="1:9">
      <c r="A111" s="10"/>
      <c r="B111" s="104"/>
      <c r="C111" s="104"/>
      <c r="D111" s="104"/>
      <c r="E111" s="104"/>
      <c r="F111" s="104"/>
      <c r="G111" s="104"/>
      <c r="H111" s="104"/>
      <c r="I111" s="104"/>
    </row>
    <row r="112" spans="1:9" ht="13">
      <c r="A112" s="25" t="s">
        <v>111</v>
      </c>
      <c r="B112" s="105" t="s">
        <v>112</v>
      </c>
      <c r="C112" s="105"/>
      <c r="D112" s="105"/>
      <c r="E112" s="105"/>
      <c r="F112" s="105"/>
      <c r="G112" s="105"/>
      <c r="H112" s="26">
        <f>TRUNC(H107+H108+H109,4)</f>
        <v>0.14249999999999999</v>
      </c>
      <c r="I112" s="34"/>
    </row>
    <row r="113" spans="1:11" ht="13">
      <c r="A113" s="27"/>
      <c r="B113" s="106">
        <v>100</v>
      </c>
      <c r="C113" s="106"/>
      <c r="D113" s="106"/>
      <c r="E113" s="106"/>
      <c r="F113" s="106"/>
      <c r="G113" s="106"/>
      <c r="H113" s="29"/>
      <c r="I113" s="35"/>
    </row>
    <row r="114" spans="1:11" ht="13">
      <c r="A114" s="30"/>
      <c r="B114" s="28"/>
      <c r="C114" s="28"/>
      <c r="D114" s="28"/>
      <c r="E114" s="28"/>
      <c r="F114" s="28"/>
      <c r="G114" s="28"/>
      <c r="H114" s="29"/>
      <c r="I114" s="35"/>
    </row>
    <row r="115" spans="1:11" ht="13">
      <c r="A115" s="27" t="s">
        <v>113</v>
      </c>
      <c r="B115" s="106" t="s">
        <v>114</v>
      </c>
      <c r="C115" s="106"/>
      <c r="D115" s="106"/>
      <c r="E115" s="106"/>
      <c r="F115" s="106"/>
      <c r="G115" s="106"/>
      <c r="H115" s="29"/>
      <c r="I115" s="35">
        <f>TRUNC(I128+I104+I105,2)</f>
        <v>3662.3</v>
      </c>
    </row>
    <row r="116" spans="1:11" ht="13">
      <c r="A116" s="27"/>
      <c r="B116" s="28"/>
      <c r="C116" s="28"/>
      <c r="D116" s="28"/>
      <c r="E116" s="28"/>
      <c r="F116" s="28"/>
      <c r="G116" s="28"/>
      <c r="H116" s="29"/>
      <c r="I116" s="35"/>
    </row>
    <row r="117" spans="1:11" ht="13">
      <c r="A117" s="27" t="s">
        <v>115</v>
      </c>
      <c r="B117" s="106" t="s">
        <v>116</v>
      </c>
      <c r="C117" s="106"/>
      <c r="D117" s="106"/>
      <c r="E117" s="106"/>
      <c r="F117" s="106"/>
      <c r="G117" s="106"/>
      <c r="H117" s="29"/>
      <c r="I117" s="35">
        <f>TRUNC(I115/(1-H112),2)</f>
        <v>4270.8999999999996</v>
      </c>
    </row>
    <row r="118" spans="1:11" ht="13">
      <c r="A118" s="27"/>
      <c r="B118" s="28"/>
      <c r="C118" s="28"/>
      <c r="D118" s="28"/>
      <c r="E118" s="28"/>
      <c r="F118" s="28"/>
      <c r="G118" s="28"/>
      <c r="H118" s="29"/>
      <c r="I118" s="35"/>
    </row>
    <row r="119" spans="1:11" ht="13">
      <c r="A119" s="31"/>
      <c r="B119" s="107" t="s">
        <v>117</v>
      </c>
      <c r="C119" s="107"/>
      <c r="D119" s="107"/>
      <c r="E119" s="107"/>
      <c r="F119" s="107"/>
      <c r="G119" s="107"/>
      <c r="H119" s="32"/>
      <c r="I119" s="36">
        <f>TRUNC(I117-I115,2)</f>
        <v>608.59</v>
      </c>
      <c r="K119" s="65"/>
    </row>
    <row r="120" spans="1:11" ht="13">
      <c r="A120" s="10"/>
      <c r="B120" s="10"/>
      <c r="C120" s="10"/>
      <c r="D120" s="10"/>
      <c r="E120" s="10"/>
      <c r="F120" s="10"/>
      <c r="G120" s="10"/>
      <c r="H120" s="10"/>
      <c r="I120" s="20"/>
    </row>
    <row r="121" spans="1:11" ht="13">
      <c r="A121" s="94" t="s">
        <v>118</v>
      </c>
      <c r="B121" s="94"/>
      <c r="C121" s="94"/>
      <c r="D121" s="94"/>
      <c r="E121" s="94"/>
      <c r="F121" s="94"/>
      <c r="G121" s="94"/>
      <c r="H121" s="94"/>
      <c r="I121" s="94"/>
      <c r="K121" s="37"/>
    </row>
    <row r="122" spans="1:11" ht="13">
      <c r="A122" s="83" t="s">
        <v>119</v>
      </c>
      <c r="B122" s="83"/>
      <c r="C122" s="83"/>
      <c r="D122" s="83"/>
      <c r="E122" s="83"/>
      <c r="F122" s="83"/>
      <c r="G122" s="83"/>
      <c r="H122" s="83"/>
      <c r="I122" s="1" t="s">
        <v>25</v>
      </c>
    </row>
    <row r="123" spans="1:11">
      <c r="A123" s="2" t="s">
        <v>1</v>
      </c>
      <c r="B123" s="77" t="str">
        <f>A21</f>
        <v>MÓDULO 1 - COMPOSIÇÃO DA REMUNERAÇÃO</v>
      </c>
      <c r="C123" s="77"/>
      <c r="D123" s="77"/>
      <c r="E123" s="77"/>
      <c r="F123" s="77"/>
      <c r="G123" s="77"/>
      <c r="H123" s="77"/>
      <c r="I123" s="23">
        <f>I29</f>
        <v>1421.91</v>
      </c>
    </row>
    <row r="124" spans="1:11">
      <c r="A124" s="2" t="s">
        <v>3</v>
      </c>
      <c r="B124" s="77" t="str">
        <f>A31</f>
        <v>MÓDULO 2 – ENCARGOS E BENEFÍCIOS ANUAIS, MENSAIS E DIÁRIOS</v>
      </c>
      <c r="C124" s="77"/>
      <c r="D124" s="77"/>
      <c r="E124" s="77"/>
      <c r="F124" s="77"/>
      <c r="G124" s="77"/>
      <c r="H124" s="77"/>
      <c r="I124" s="23">
        <f>I62</f>
        <v>1327.7</v>
      </c>
    </row>
    <row r="125" spans="1:11" ht="13">
      <c r="A125" s="2" t="s">
        <v>5</v>
      </c>
      <c r="B125" s="77" t="str">
        <f>A64</f>
        <v>MÓDULO 3 – PROVISÃO PARA RESCISÃO</v>
      </c>
      <c r="C125" s="77"/>
      <c r="D125" s="77"/>
      <c r="E125" s="77"/>
      <c r="F125" s="77"/>
      <c r="G125" s="77"/>
      <c r="H125" s="77"/>
      <c r="I125" s="23">
        <f>I72</f>
        <v>100.67</v>
      </c>
      <c r="K125" s="37"/>
    </row>
    <row r="126" spans="1:11" ht="13">
      <c r="A126" s="2" t="s">
        <v>7</v>
      </c>
      <c r="B126" s="77" t="str">
        <f>A74</f>
        <v>MÓDULO 4 – CUSTO DE REPOSIÇÃO DO PROFISSIONAL AUSENTE</v>
      </c>
      <c r="C126" s="77"/>
      <c r="D126" s="77"/>
      <c r="E126" s="77"/>
      <c r="F126" s="77"/>
      <c r="G126" s="77"/>
      <c r="H126" s="77"/>
      <c r="I126" s="23">
        <f>I92</f>
        <v>279.89</v>
      </c>
      <c r="K126" s="37"/>
    </row>
    <row r="127" spans="1:11">
      <c r="A127" s="2" t="s">
        <v>29</v>
      </c>
      <c r="B127" s="77" t="str">
        <f>A94</f>
        <v>MÓDULO 5 – INSUMOS DIVERSOS</v>
      </c>
      <c r="C127" s="77"/>
      <c r="D127" s="77"/>
      <c r="E127" s="77"/>
      <c r="F127" s="77"/>
      <c r="G127" s="77"/>
      <c r="H127" s="77"/>
      <c r="I127" s="23">
        <f>I100</f>
        <v>199.4</v>
      </c>
    </row>
    <row r="128" spans="1:11" ht="13">
      <c r="A128" s="1"/>
      <c r="B128" s="83" t="s">
        <v>120</v>
      </c>
      <c r="C128" s="83"/>
      <c r="D128" s="83"/>
      <c r="E128" s="83"/>
      <c r="F128" s="83"/>
      <c r="G128" s="83"/>
      <c r="H128" s="83"/>
      <c r="I128" s="19">
        <f>TRUNC(SUM(I123:I127),2)</f>
        <v>3329.57</v>
      </c>
      <c r="K128" s="65"/>
    </row>
    <row r="129" spans="1:9">
      <c r="A129" s="2" t="s">
        <v>31</v>
      </c>
      <c r="B129" s="77" t="str">
        <f>A102</f>
        <v>MÓDULO 6 – CUSTOS INDIRETOS, TRIBUTOS E LUCRO</v>
      </c>
      <c r="C129" s="77"/>
      <c r="D129" s="77"/>
      <c r="E129" s="77"/>
      <c r="F129" s="77"/>
      <c r="G129" s="77"/>
      <c r="H129" s="77"/>
      <c r="I129" s="23">
        <f>I110</f>
        <v>941.33</v>
      </c>
    </row>
    <row r="130" spans="1:9" ht="13">
      <c r="A130" s="83" t="s">
        <v>121</v>
      </c>
      <c r="B130" s="83"/>
      <c r="C130" s="83"/>
      <c r="D130" s="83"/>
      <c r="E130" s="83"/>
      <c r="F130" s="83"/>
      <c r="G130" s="83"/>
      <c r="H130" s="83"/>
      <c r="I130" s="19">
        <f>TRUNC(SUM(I128:I129),2)</f>
        <v>4270.8999999999996</v>
      </c>
    </row>
    <row r="131" spans="1:9">
      <c r="I131" s="65"/>
    </row>
    <row r="132" spans="1:9" ht="13" hidden="1">
      <c r="A132" s="10"/>
      <c r="B132" s="74" t="s">
        <v>122</v>
      </c>
      <c r="C132" s="74"/>
      <c r="D132" s="74"/>
      <c r="E132" s="74"/>
      <c r="F132" s="74"/>
      <c r="G132" s="74"/>
      <c r="H132" s="15"/>
      <c r="I132" s="15"/>
    </row>
    <row r="133" spans="1:9" ht="40.5" hidden="1" customHeight="1">
      <c r="A133" s="108" t="s">
        <v>123</v>
      </c>
      <c r="B133" s="109"/>
      <c r="C133" s="108" t="s">
        <v>124</v>
      </c>
      <c r="D133" s="109"/>
      <c r="E133" s="108" t="s">
        <v>125</v>
      </c>
      <c r="F133" s="109"/>
      <c r="G133" s="38" t="s">
        <v>126</v>
      </c>
      <c r="H133" s="39" t="s">
        <v>127</v>
      </c>
      <c r="I133" s="51" t="s">
        <v>25</v>
      </c>
    </row>
    <row r="134" spans="1:9" hidden="1">
      <c r="A134" s="110" t="s">
        <v>128</v>
      </c>
      <c r="B134" s="111"/>
      <c r="C134" s="112" t="s">
        <v>129</v>
      </c>
      <c r="D134" s="113"/>
      <c r="E134" s="114"/>
      <c r="F134" s="115"/>
      <c r="G134" s="41" t="s">
        <v>129</v>
      </c>
      <c r="H134" s="42"/>
      <c r="I134" s="52">
        <v>0</v>
      </c>
    </row>
    <row r="135" spans="1:9" hidden="1">
      <c r="A135" s="79" t="s">
        <v>130</v>
      </c>
      <c r="B135" s="116"/>
      <c r="C135" s="117" t="s">
        <v>129</v>
      </c>
      <c r="D135" s="118"/>
      <c r="E135" s="119"/>
      <c r="F135" s="120"/>
      <c r="G135" s="43" t="s">
        <v>129</v>
      </c>
      <c r="H135" s="44"/>
      <c r="I135" s="53">
        <v>0</v>
      </c>
    </row>
    <row r="136" spans="1:9" hidden="1">
      <c r="A136" s="79" t="s">
        <v>131</v>
      </c>
      <c r="B136" s="116"/>
      <c r="C136" s="117" t="s">
        <v>129</v>
      </c>
      <c r="D136" s="118"/>
      <c r="E136" s="119"/>
      <c r="F136" s="120"/>
      <c r="G136" s="43" t="s">
        <v>129</v>
      </c>
      <c r="H136" s="44"/>
      <c r="I136" s="53">
        <v>0</v>
      </c>
    </row>
    <row r="137" spans="1:9" hidden="1">
      <c r="A137" s="79" t="s">
        <v>132</v>
      </c>
      <c r="B137" s="116"/>
      <c r="C137" s="117" t="s">
        <v>129</v>
      </c>
      <c r="D137" s="118"/>
      <c r="E137" s="119"/>
      <c r="F137" s="120"/>
      <c r="G137" s="43" t="s">
        <v>129</v>
      </c>
      <c r="H137" s="44"/>
      <c r="I137" s="53">
        <v>0</v>
      </c>
    </row>
    <row r="138" spans="1:9" ht="13" hidden="1">
      <c r="A138" s="121"/>
      <c r="B138" s="97"/>
      <c r="C138" s="119"/>
      <c r="D138" s="120"/>
      <c r="E138" s="119"/>
      <c r="F138" s="120"/>
      <c r="G138" s="45"/>
      <c r="H138" s="46"/>
      <c r="I138" s="53"/>
    </row>
    <row r="139" spans="1:9" ht="13" hidden="1">
      <c r="A139" s="128"/>
      <c r="B139" s="129"/>
      <c r="C139" s="130"/>
      <c r="D139" s="131"/>
      <c r="E139" s="130"/>
      <c r="F139" s="131"/>
      <c r="G139" s="47"/>
      <c r="H139" s="48"/>
      <c r="I139" s="54"/>
    </row>
    <row r="140" spans="1:9" ht="13" hidden="1">
      <c r="A140" s="132" t="s">
        <v>133</v>
      </c>
      <c r="B140" s="133"/>
      <c r="C140" s="133"/>
      <c r="D140" s="133"/>
      <c r="E140" s="133"/>
      <c r="F140" s="133"/>
      <c r="G140" s="133"/>
      <c r="H140" s="134"/>
      <c r="I140" s="55">
        <f>SUM(I138:I139)</f>
        <v>0</v>
      </c>
    </row>
    <row r="141" spans="1:9" hidden="1"/>
    <row r="142" spans="1:9" ht="13" hidden="1">
      <c r="A142" s="10" t="s">
        <v>134</v>
      </c>
      <c r="B142" s="74" t="s">
        <v>135</v>
      </c>
      <c r="C142" s="74"/>
      <c r="D142" s="74"/>
      <c r="E142" s="74"/>
      <c r="F142" s="74"/>
      <c r="G142" s="74"/>
      <c r="H142" s="15"/>
      <c r="I142" s="15"/>
    </row>
    <row r="143" spans="1:9" ht="13" hidden="1">
      <c r="A143" s="135" t="s">
        <v>136</v>
      </c>
      <c r="B143" s="136"/>
      <c r="C143" s="136"/>
      <c r="D143" s="136"/>
      <c r="E143" s="136"/>
      <c r="F143" s="136"/>
      <c r="G143" s="136"/>
      <c r="H143" s="136"/>
      <c r="I143" s="137"/>
    </row>
    <row r="144" spans="1:9" ht="13" hidden="1">
      <c r="A144" s="49"/>
      <c r="B144" s="138" t="s">
        <v>137</v>
      </c>
      <c r="C144" s="139"/>
      <c r="D144" s="139"/>
      <c r="E144" s="139"/>
      <c r="F144" s="139"/>
      <c r="G144" s="139"/>
      <c r="H144" s="140"/>
      <c r="I144" s="51" t="s">
        <v>25</v>
      </c>
    </row>
    <row r="145" spans="1:9" hidden="1">
      <c r="A145" s="40" t="s">
        <v>1</v>
      </c>
      <c r="B145" s="141" t="s">
        <v>138</v>
      </c>
      <c r="C145" s="142"/>
      <c r="D145" s="142"/>
      <c r="E145" s="142"/>
      <c r="F145" s="142"/>
      <c r="G145" s="142"/>
      <c r="H145" s="143"/>
      <c r="I145" s="56">
        <f>I107</f>
        <v>70.469849999999994</v>
      </c>
    </row>
    <row r="146" spans="1:9" hidden="1">
      <c r="A146" s="50" t="s">
        <v>3</v>
      </c>
      <c r="B146" s="144" t="s">
        <v>139</v>
      </c>
      <c r="C146" s="92"/>
      <c r="D146" s="92"/>
      <c r="E146" s="92"/>
      <c r="F146" s="92"/>
      <c r="G146" s="92"/>
      <c r="H146" s="93"/>
      <c r="I146" s="57" t="e">
        <f>#REF!</f>
        <v>#REF!</v>
      </c>
    </row>
    <row r="147" spans="1:9" hidden="1">
      <c r="A147" s="50" t="s">
        <v>5</v>
      </c>
      <c r="B147" s="122" t="s">
        <v>140</v>
      </c>
      <c r="C147" s="123"/>
      <c r="D147" s="123"/>
      <c r="E147" s="123"/>
      <c r="F147" s="123"/>
      <c r="G147" s="123"/>
      <c r="H147" s="124"/>
      <c r="I147" s="57">
        <f>I110</f>
        <v>941.33</v>
      </c>
    </row>
    <row r="148" spans="1:9" ht="13" hidden="1">
      <c r="A148" s="125" t="s">
        <v>141</v>
      </c>
      <c r="B148" s="126"/>
      <c r="C148" s="126"/>
      <c r="D148" s="126"/>
      <c r="E148" s="126"/>
      <c r="F148" s="126"/>
      <c r="G148" s="126"/>
      <c r="H148" s="127"/>
      <c r="I148" s="55" t="e">
        <f>SUM(I145:I147)</f>
        <v>#REF!</v>
      </c>
    </row>
    <row r="149" spans="1:9" hidden="1">
      <c r="A149" s="10" t="s">
        <v>142</v>
      </c>
      <c r="B149" t="s">
        <v>143</v>
      </c>
    </row>
    <row r="150" spans="1:9" hidden="1"/>
    <row r="151" spans="1:9" hidden="1"/>
    <row r="152" spans="1:9" ht="13">
      <c r="A152" s="21" t="s">
        <v>144</v>
      </c>
      <c r="B152" s="20">
        <f>I130/I123</f>
        <v>3.0036359544556261</v>
      </c>
    </row>
    <row r="153" spans="1:9" ht="13">
      <c r="A153" s="37"/>
      <c r="B153" s="21"/>
      <c r="E153" s="66"/>
    </row>
    <row r="154" spans="1:9" ht="13">
      <c r="A154" s="21" t="s">
        <v>145</v>
      </c>
      <c r="B154" s="21"/>
      <c r="C154" s="37">
        <f>'Quantidade de Serventes'!C4*'Lucro Real'!I130</f>
        <v>38438.1</v>
      </c>
    </row>
    <row r="155" spans="1:9" ht="13">
      <c r="A155" s="21" t="s">
        <v>146</v>
      </c>
      <c r="B155" s="21"/>
      <c r="C155" s="37">
        <f>H8*C154</f>
        <v>461257.19999999995</v>
      </c>
    </row>
    <row r="156" spans="1:9">
      <c r="A156" s="66"/>
    </row>
    <row r="157" spans="1:9">
      <c r="A157" s="66"/>
    </row>
  </sheetData>
  <mergeCells count="165">
    <mergeCell ref="B147:H147"/>
    <mergeCell ref="A148:H148"/>
    <mergeCell ref="A139:B139"/>
    <mergeCell ref="C139:D139"/>
    <mergeCell ref="E139:F139"/>
    <mergeCell ref="A140:H140"/>
    <mergeCell ref="B142:G142"/>
    <mergeCell ref="A143:I143"/>
    <mergeCell ref="B144:H144"/>
    <mergeCell ref="B145:H145"/>
    <mergeCell ref="B146:H146"/>
    <mergeCell ref="A136:B136"/>
    <mergeCell ref="C136:D136"/>
    <mergeCell ref="E136:F136"/>
    <mergeCell ref="A137:B137"/>
    <mergeCell ref="C137:D137"/>
    <mergeCell ref="E137:F137"/>
    <mergeCell ref="A138:B138"/>
    <mergeCell ref="C138:D138"/>
    <mergeCell ref="E138:F138"/>
    <mergeCell ref="A130:H130"/>
    <mergeCell ref="B132:G132"/>
    <mergeCell ref="A133:B133"/>
    <mergeCell ref="C133:D133"/>
    <mergeCell ref="E133:F133"/>
    <mergeCell ref="A134:B134"/>
    <mergeCell ref="C134:D134"/>
    <mergeCell ref="E134:F134"/>
    <mergeCell ref="A135:B135"/>
    <mergeCell ref="C135:D135"/>
    <mergeCell ref="E135:F135"/>
    <mergeCell ref="A121:I121"/>
    <mergeCell ref="A122:H122"/>
    <mergeCell ref="B123:H123"/>
    <mergeCell ref="B124:H124"/>
    <mergeCell ref="B125:H125"/>
    <mergeCell ref="B126:H126"/>
    <mergeCell ref="B127:H127"/>
    <mergeCell ref="B128:H128"/>
    <mergeCell ref="B129:H129"/>
    <mergeCell ref="B108:G108"/>
    <mergeCell ref="B109:G109"/>
    <mergeCell ref="A110:G110"/>
    <mergeCell ref="B111:I111"/>
    <mergeCell ref="B112:G112"/>
    <mergeCell ref="B113:G113"/>
    <mergeCell ref="B115:G115"/>
    <mergeCell ref="B117:G117"/>
    <mergeCell ref="B119:G119"/>
    <mergeCell ref="B99:G99"/>
    <mergeCell ref="A100:G100"/>
    <mergeCell ref="A101:I101"/>
    <mergeCell ref="A102:I102"/>
    <mergeCell ref="B103:G103"/>
    <mergeCell ref="B104:G104"/>
    <mergeCell ref="B105:G105"/>
    <mergeCell ref="B106:G106"/>
    <mergeCell ref="B107:G107"/>
    <mergeCell ref="B90:H90"/>
    <mergeCell ref="B91:H91"/>
    <mergeCell ref="A92:H92"/>
    <mergeCell ref="A93:I93"/>
    <mergeCell ref="A94:I94"/>
    <mergeCell ref="B95:G95"/>
    <mergeCell ref="B96:G96"/>
    <mergeCell ref="B97:G97"/>
    <mergeCell ref="B98:G98"/>
    <mergeCell ref="B81:G81"/>
    <mergeCell ref="A82:G82"/>
    <mergeCell ref="A83:I83"/>
    <mergeCell ref="A84:G84"/>
    <mergeCell ref="B85:G85"/>
    <mergeCell ref="A86:G86"/>
    <mergeCell ref="A87:I87"/>
    <mergeCell ref="A88:I88"/>
    <mergeCell ref="A89:H89"/>
    <mergeCell ref="A72:G72"/>
    <mergeCell ref="A73:I73"/>
    <mergeCell ref="A74:I74"/>
    <mergeCell ref="A75:G75"/>
    <mergeCell ref="B76:G76"/>
    <mergeCell ref="B77:G77"/>
    <mergeCell ref="B78:G78"/>
    <mergeCell ref="B79:G79"/>
    <mergeCell ref="B80:G80"/>
    <mergeCell ref="A63:I63"/>
    <mergeCell ref="A64:I64"/>
    <mergeCell ref="B65:G65"/>
    <mergeCell ref="B66:G66"/>
    <mergeCell ref="B67:G67"/>
    <mergeCell ref="B68:G68"/>
    <mergeCell ref="B69:G69"/>
    <mergeCell ref="B70:G70"/>
    <mergeCell ref="B71:G71"/>
    <mergeCell ref="B54:G54"/>
    <mergeCell ref="A55:H55"/>
    <mergeCell ref="A56:I56"/>
    <mergeCell ref="A57:I57"/>
    <mergeCell ref="A58:H58"/>
    <mergeCell ref="B59:H59"/>
    <mergeCell ref="B60:H60"/>
    <mergeCell ref="B61:H61"/>
    <mergeCell ref="A62:H62"/>
    <mergeCell ref="A46:G46"/>
    <mergeCell ref="A47:I47"/>
    <mergeCell ref="A48:G48"/>
    <mergeCell ref="B49:G49"/>
    <mergeCell ref="B50:G50"/>
    <mergeCell ref="B51:G51"/>
    <mergeCell ref="B52:G52"/>
    <mergeCell ref="B53:G53"/>
    <mergeCell ref="A37:G37"/>
    <mergeCell ref="B38:G38"/>
    <mergeCell ref="B39:G39"/>
    <mergeCell ref="B40:G40"/>
    <mergeCell ref="B41:G41"/>
    <mergeCell ref="B42:G42"/>
    <mergeCell ref="B43:G43"/>
    <mergeCell ref="B44:G44"/>
    <mergeCell ref="B45:G45"/>
    <mergeCell ref="B27:G27"/>
    <mergeCell ref="B28:G28"/>
    <mergeCell ref="A29:H29"/>
    <mergeCell ref="A31:I31"/>
    <mergeCell ref="A32:G32"/>
    <mergeCell ref="B33:G33"/>
    <mergeCell ref="B34:G34"/>
    <mergeCell ref="A35:G35"/>
    <mergeCell ref="A36:I36"/>
    <mergeCell ref="B19:G19"/>
    <mergeCell ref="H19:I19"/>
    <mergeCell ref="A20:I20"/>
    <mergeCell ref="A21:I21"/>
    <mergeCell ref="B22:G22"/>
    <mergeCell ref="B23:G23"/>
    <mergeCell ref="B24:G24"/>
    <mergeCell ref="B25:G25"/>
    <mergeCell ref="B26:G26"/>
    <mergeCell ref="A14:I14"/>
    <mergeCell ref="B15:G15"/>
    <mergeCell ref="H15:I15"/>
    <mergeCell ref="B16:G16"/>
    <mergeCell ref="H16:I16"/>
    <mergeCell ref="B17:G17"/>
    <mergeCell ref="H17:I17"/>
    <mergeCell ref="B18:G18"/>
    <mergeCell ref="H18:I18"/>
    <mergeCell ref="B8:G8"/>
    <mergeCell ref="H8:I8"/>
    <mergeCell ref="A10:I10"/>
    <mergeCell ref="A11:B11"/>
    <mergeCell ref="C11:D11"/>
    <mergeCell ref="E11:I11"/>
    <mergeCell ref="A12:B12"/>
    <mergeCell ref="C12:D12"/>
    <mergeCell ref="E12:I12"/>
    <mergeCell ref="A1:I1"/>
    <mergeCell ref="A2:I2"/>
    <mergeCell ref="A4:I4"/>
    <mergeCell ref="B5:G5"/>
    <mergeCell ref="H5:I5"/>
    <mergeCell ref="B6:G6"/>
    <mergeCell ref="H6:I6"/>
    <mergeCell ref="B7:G7"/>
    <mergeCell ref="H7:I7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="150" zoomScaleNormal="150" workbookViewId="0">
      <selection activeCell="C7" sqref="C7"/>
    </sheetView>
  </sheetViews>
  <sheetFormatPr defaultColWidth="9" defaultRowHeight="12.5"/>
  <cols>
    <col min="1" max="1" width="19" customWidth="1"/>
    <col min="2" max="2" width="9.7265625" customWidth="1"/>
    <col min="3" max="3" width="24.453125" customWidth="1"/>
  </cols>
  <sheetData>
    <row r="1" spans="1:3" ht="13">
      <c r="A1" s="13" t="s">
        <v>137</v>
      </c>
      <c r="B1" s="13" t="s">
        <v>14</v>
      </c>
      <c r="C1" s="13" t="s">
        <v>147</v>
      </c>
    </row>
    <row r="2" spans="1:3">
      <c r="A2" s="5" t="s">
        <v>148</v>
      </c>
      <c r="B2" s="72" t="s">
        <v>196</v>
      </c>
      <c r="C2" s="2">
        <v>7</v>
      </c>
    </row>
    <row r="3" spans="1:3">
      <c r="A3" s="5" t="s">
        <v>149</v>
      </c>
      <c r="B3" s="72" t="s">
        <v>197</v>
      </c>
      <c r="C3" s="2">
        <v>2</v>
      </c>
    </row>
    <row r="4" spans="1:3" ht="13">
      <c r="A4" s="13" t="s">
        <v>141</v>
      </c>
      <c r="B4" s="1"/>
      <c r="C4" s="1">
        <f>SUM(C2:C3)</f>
        <v>9</v>
      </c>
    </row>
  </sheetData>
  <pageMargins left="0.51180555555555596" right="0.51180555555555596" top="0.78680555555555598" bottom="0.78680555555555598" header="0.31458333333333299" footer="0.314583333333332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140" zoomScaleNormal="140" workbookViewId="0">
      <selection activeCell="I11" sqref="I11"/>
    </sheetView>
  </sheetViews>
  <sheetFormatPr defaultColWidth="9" defaultRowHeight="12.5"/>
  <cols>
    <col min="1" max="1" width="9.81640625" customWidth="1"/>
    <col min="3" max="3" width="14.1796875" customWidth="1"/>
    <col min="4" max="4" width="11.453125" customWidth="1"/>
    <col min="5" max="5" width="18" customWidth="1"/>
    <col min="7" max="7" width="15.7265625" customWidth="1"/>
    <col min="8" max="8" width="13.54296875" customWidth="1"/>
    <col min="10" max="11" width="14.1796875" customWidth="1"/>
    <col min="12" max="13" width="18" customWidth="1"/>
  </cols>
  <sheetData>
    <row r="1" spans="1:12" ht="15.5">
      <c r="A1" s="145" t="s">
        <v>150</v>
      </c>
      <c r="B1" s="145"/>
      <c r="C1" s="145"/>
      <c r="D1" s="145"/>
      <c r="E1" s="145"/>
      <c r="G1" s="145" t="s">
        <v>151</v>
      </c>
      <c r="H1" s="145"/>
      <c r="I1" s="145"/>
      <c r="J1" s="145"/>
      <c r="K1" s="145"/>
      <c r="L1" s="145"/>
    </row>
    <row r="3" spans="1:12" ht="13">
      <c r="A3" s="1" t="s">
        <v>137</v>
      </c>
      <c r="B3" s="1" t="s">
        <v>152</v>
      </c>
      <c r="C3" s="1" t="s">
        <v>153</v>
      </c>
      <c r="D3" s="1" t="s">
        <v>154</v>
      </c>
      <c r="E3" s="1" t="s">
        <v>155</v>
      </c>
      <c r="G3" s="1" t="s">
        <v>137</v>
      </c>
      <c r="H3" s="1" t="s">
        <v>156</v>
      </c>
      <c r="I3" s="1" t="s">
        <v>152</v>
      </c>
      <c r="J3" s="1" t="s">
        <v>153</v>
      </c>
      <c r="K3" s="1" t="s">
        <v>154</v>
      </c>
      <c r="L3" s="1" t="s">
        <v>155</v>
      </c>
    </row>
    <row r="4" spans="1:12">
      <c r="A4" s="2" t="s">
        <v>157</v>
      </c>
      <c r="B4" s="2">
        <v>4</v>
      </c>
      <c r="C4" s="3">
        <v>50</v>
      </c>
      <c r="D4" s="4">
        <f>B4*C4</f>
        <v>200</v>
      </c>
      <c r="E4" s="5" t="s">
        <v>158</v>
      </c>
      <c r="G4" s="2" t="s">
        <v>159</v>
      </c>
      <c r="H4" s="2" t="s">
        <v>160</v>
      </c>
      <c r="I4" s="2">
        <v>4000</v>
      </c>
      <c r="J4" s="3">
        <v>0.2</v>
      </c>
      <c r="K4" s="4">
        <f>I4*J4</f>
        <v>800</v>
      </c>
      <c r="L4" s="5" t="s">
        <v>161</v>
      </c>
    </row>
    <row r="5" spans="1:12">
      <c r="A5" s="2" t="s">
        <v>162</v>
      </c>
      <c r="B5" s="2">
        <v>6</v>
      </c>
      <c r="C5" s="3">
        <v>30</v>
      </c>
      <c r="D5" s="4">
        <f t="shared" ref="D5:D8" si="0">B5*C5</f>
        <v>180</v>
      </c>
      <c r="E5" s="5" t="s">
        <v>158</v>
      </c>
      <c r="G5" s="2" t="s">
        <v>163</v>
      </c>
      <c r="H5" s="2" t="s">
        <v>160</v>
      </c>
      <c r="I5" s="2">
        <v>120</v>
      </c>
      <c r="J5" s="3">
        <v>1</v>
      </c>
      <c r="K5" s="4">
        <f t="shared" ref="K5:K11" si="1">I5*J5</f>
        <v>120</v>
      </c>
      <c r="L5" s="5" t="s">
        <v>161</v>
      </c>
    </row>
    <row r="6" spans="1:12">
      <c r="A6" s="2" t="s">
        <v>164</v>
      </c>
      <c r="B6" s="2">
        <v>2</v>
      </c>
      <c r="C6" s="3">
        <v>80</v>
      </c>
      <c r="D6" s="4">
        <f t="shared" si="0"/>
        <v>160</v>
      </c>
      <c r="E6" s="5" t="s">
        <v>158</v>
      </c>
      <c r="G6" s="2" t="s">
        <v>165</v>
      </c>
      <c r="H6" s="2" t="s">
        <v>160</v>
      </c>
      <c r="I6" s="2">
        <v>210</v>
      </c>
      <c r="J6" s="3">
        <v>3</v>
      </c>
      <c r="K6" s="4">
        <f t="shared" si="1"/>
        <v>630</v>
      </c>
      <c r="L6" s="5" t="s">
        <v>161</v>
      </c>
    </row>
    <row r="7" spans="1:12">
      <c r="A7" s="2" t="s">
        <v>166</v>
      </c>
      <c r="B7" s="2">
        <v>4</v>
      </c>
      <c r="C7" s="3">
        <v>10</v>
      </c>
      <c r="D7" s="4">
        <f t="shared" si="0"/>
        <v>40</v>
      </c>
      <c r="E7" s="5" t="s">
        <v>158</v>
      </c>
      <c r="G7" s="9" t="s">
        <v>167</v>
      </c>
      <c r="H7" s="10" t="s">
        <v>160</v>
      </c>
      <c r="I7" s="2">
        <v>300</v>
      </c>
      <c r="J7" s="3">
        <v>4</v>
      </c>
      <c r="K7" s="4">
        <f t="shared" si="1"/>
        <v>1200</v>
      </c>
      <c r="L7" s="5" t="s">
        <v>161</v>
      </c>
    </row>
    <row r="8" spans="1:12">
      <c r="A8" s="2" t="s">
        <v>168</v>
      </c>
      <c r="B8" s="2">
        <v>2</v>
      </c>
      <c r="C8" s="3">
        <v>40</v>
      </c>
      <c r="D8" s="4">
        <f t="shared" si="0"/>
        <v>80</v>
      </c>
      <c r="E8" s="5" t="s">
        <v>158</v>
      </c>
      <c r="G8" s="2" t="s">
        <v>169</v>
      </c>
      <c r="H8" s="2" t="s">
        <v>170</v>
      </c>
      <c r="I8" s="2">
        <v>600</v>
      </c>
      <c r="J8" s="3">
        <v>4</v>
      </c>
      <c r="K8" s="3">
        <f t="shared" si="1"/>
        <v>2400</v>
      </c>
      <c r="L8" s="5" t="s">
        <v>161</v>
      </c>
    </row>
    <row r="9" spans="1:12" ht="13">
      <c r="A9" s="149" t="s">
        <v>171</v>
      </c>
      <c r="B9" s="149"/>
      <c r="C9" s="149"/>
      <c r="D9" s="7">
        <f>SUM(D4:D8)</f>
        <v>660</v>
      </c>
      <c r="G9" s="2" t="s">
        <v>172</v>
      </c>
      <c r="H9" s="2" t="s">
        <v>173</v>
      </c>
      <c r="I9" s="2">
        <v>420</v>
      </c>
      <c r="J9" s="3">
        <v>1.3</v>
      </c>
      <c r="K9" s="3">
        <f t="shared" si="1"/>
        <v>546</v>
      </c>
      <c r="L9" s="5" t="s">
        <v>161</v>
      </c>
    </row>
    <row r="10" spans="1:12">
      <c r="G10" s="2" t="s">
        <v>174</v>
      </c>
      <c r="H10" s="2" t="s">
        <v>170</v>
      </c>
      <c r="I10" s="2">
        <v>800</v>
      </c>
      <c r="J10" s="11">
        <v>4.5</v>
      </c>
      <c r="K10" s="12">
        <f t="shared" si="1"/>
        <v>3600</v>
      </c>
      <c r="L10" s="5" t="s">
        <v>161</v>
      </c>
    </row>
    <row r="11" spans="1:12" ht="13">
      <c r="A11" s="83" t="s">
        <v>175</v>
      </c>
      <c r="B11" s="83"/>
      <c r="C11" s="83"/>
      <c r="D11" s="8">
        <f>D9/12</f>
        <v>55</v>
      </c>
      <c r="G11" s="9" t="s">
        <v>176</v>
      </c>
      <c r="H11" s="9" t="s">
        <v>170</v>
      </c>
      <c r="I11" s="2">
        <v>1000</v>
      </c>
      <c r="J11" s="11">
        <v>3</v>
      </c>
      <c r="K11" s="12">
        <f t="shared" si="1"/>
        <v>3000</v>
      </c>
      <c r="L11" s="5" t="s">
        <v>161</v>
      </c>
    </row>
    <row r="12" spans="1:12" ht="13">
      <c r="G12" s="6" t="s">
        <v>141</v>
      </c>
      <c r="H12" s="6"/>
      <c r="I12" s="6"/>
      <c r="J12" s="6"/>
      <c r="K12" s="7">
        <f>SUM(K4:K11)</f>
        <v>12296</v>
      </c>
    </row>
    <row r="14" spans="1:12" ht="13">
      <c r="G14" s="83" t="s">
        <v>175</v>
      </c>
      <c r="H14" s="83"/>
      <c r="I14" s="83"/>
      <c r="J14" s="83"/>
      <c r="K14" s="8">
        <f>K12/'Quantidade de Serventes'!C4/12</f>
        <v>113.85185185185185</v>
      </c>
    </row>
    <row r="18" spans="7:13" ht="15.5">
      <c r="G18" s="145" t="s">
        <v>177</v>
      </c>
      <c r="H18" s="145"/>
      <c r="I18" s="145"/>
      <c r="J18" s="145"/>
      <c r="K18" s="145"/>
      <c r="L18" s="145"/>
    </row>
    <row r="20" spans="7:13" ht="13">
      <c r="G20" s="1" t="s">
        <v>137</v>
      </c>
      <c r="H20" s="1" t="s">
        <v>156</v>
      </c>
      <c r="I20" s="1" t="s">
        <v>152</v>
      </c>
      <c r="J20" s="1" t="s">
        <v>153</v>
      </c>
      <c r="K20" s="1" t="s">
        <v>154</v>
      </c>
      <c r="L20" s="1" t="s">
        <v>178</v>
      </c>
      <c r="M20" s="1" t="s">
        <v>155</v>
      </c>
    </row>
    <row r="21" spans="7:13">
      <c r="G21" s="2" t="s">
        <v>179</v>
      </c>
      <c r="H21" s="2" t="s">
        <v>160</v>
      </c>
      <c r="I21" s="2">
        <v>3</v>
      </c>
      <c r="J21" s="3">
        <v>400</v>
      </c>
      <c r="K21" s="4">
        <f>I21*J21</f>
        <v>1200</v>
      </c>
      <c r="L21" s="4">
        <f>0.2*K21</f>
        <v>240</v>
      </c>
      <c r="M21" s="5" t="s">
        <v>180</v>
      </c>
    </row>
    <row r="22" spans="7:13">
      <c r="G22" s="2" t="s">
        <v>181</v>
      </c>
      <c r="H22" s="2" t="s">
        <v>160</v>
      </c>
      <c r="I22" s="2">
        <v>3</v>
      </c>
      <c r="J22" s="3">
        <v>300</v>
      </c>
      <c r="K22" s="4">
        <f t="shared" ref="K22:K24" si="2">I22*J22</f>
        <v>900</v>
      </c>
      <c r="L22" s="4">
        <f>0.2*K22</f>
        <v>180</v>
      </c>
      <c r="M22" s="5" t="s">
        <v>180</v>
      </c>
    </row>
    <row r="23" spans="7:13">
      <c r="G23" s="2" t="s">
        <v>182</v>
      </c>
      <c r="H23" s="2" t="s">
        <v>160</v>
      </c>
      <c r="I23" s="2">
        <v>210</v>
      </c>
      <c r="J23" s="3">
        <v>12</v>
      </c>
      <c r="K23" s="4">
        <f t="shared" si="2"/>
        <v>2520</v>
      </c>
      <c r="L23" s="4">
        <f>1*K23</f>
        <v>2520</v>
      </c>
      <c r="M23" s="5" t="s">
        <v>161</v>
      </c>
    </row>
    <row r="24" spans="7:13">
      <c r="G24" s="9" t="s">
        <v>183</v>
      </c>
      <c r="H24" s="10" t="s">
        <v>160</v>
      </c>
      <c r="I24" s="2">
        <v>90</v>
      </c>
      <c r="J24" s="3">
        <v>4</v>
      </c>
      <c r="K24" s="4">
        <f t="shared" si="2"/>
        <v>360</v>
      </c>
      <c r="L24" s="4">
        <f>1*K24</f>
        <v>360</v>
      </c>
      <c r="M24" s="5" t="s">
        <v>161</v>
      </c>
    </row>
    <row r="25" spans="7:13" ht="13">
      <c r="G25" s="146" t="s">
        <v>141</v>
      </c>
      <c r="H25" s="147"/>
      <c r="I25" s="147"/>
      <c r="J25" s="147"/>
      <c r="K25" s="148"/>
      <c r="L25" s="7">
        <f>SUM(L21:L24)</f>
        <v>3300</v>
      </c>
    </row>
    <row r="27" spans="7:13" ht="13">
      <c r="G27" s="83" t="s">
        <v>175</v>
      </c>
      <c r="H27" s="83"/>
      <c r="I27" s="83"/>
      <c r="J27" s="83"/>
      <c r="K27" s="8">
        <f>L25/'Quantidade de Serventes'!C4/12</f>
        <v>30.555555555555557</v>
      </c>
    </row>
  </sheetData>
  <mergeCells count="8">
    <mergeCell ref="G18:L18"/>
    <mergeCell ref="G25:K25"/>
    <mergeCell ref="G27:J27"/>
    <mergeCell ref="A1:E1"/>
    <mergeCell ref="G1:L1"/>
    <mergeCell ref="A9:C9"/>
    <mergeCell ref="A11:C11"/>
    <mergeCell ref="G14:J14"/>
  </mergeCells>
  <pageMargins left="0.51180555555555596" right="0.51180555555555596" top="0.78680555555555598" bottom="0.78680555555555598" header="0.31458333333333299" footer="0.314583333333332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Lucro Real</vt:lpstr>
      <vt:lpstr>Quantidade de Serventes</vt:lpstr>
      <vt:lpstr>Memórias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Eduardo Guimaraes</cp:lastModifiedBy>
  <cp:lastPrinted>2017-05-27T18:29:00Z</cp:lastPrinted>
  <dcterms:created xsi:type="dcterms:W3CDTF">2010-12-08T17:56:00Z</dcterms:created>
  <dcterms:modified xsi:type="dcterms:W3CDTF">2023-02-23T15:01:52Z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1046-10.2.0.7516</vt:lpwstr>
  </property>
</Properties>
</file>